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-dc1\Обмен\_Сведения для всех\Экономический отдел\ПФХД на 2020г. сады\025\"/>
    </mc:Choice>
  </mc:AlternateContent>
  <bookViews>
    <workbookView xWindow="0" yWindow="0" windowWidth="28800" windowHeight="12435"/>
  </bookViews>
  <sheets>
    <sheet name="сады!!!" sheetId="1" r:id="rId1"/>
  </sheets>
  <externalReferences>
    <externalReference r:id="rId2"/>
  </externalReferences>
  <definedNames>
    <definedName name="_xlnm._FilterDatabase" localSheetId="0" hidden="1">'сады!!!'!$A$17:$K$33</definedName>
    <definedName name="A" localSheetId="0">#REF!</definedName>
    <definedName name="A">#REF!</definedName>
    <definedName name="_xlnm.Print_Area" localSheetId="0">'сады!!!'!$A$1:$T$305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6" i="1" l="1"/>
  <c r="M295" i="1"/>
  <c r="M296" i="1" s="1"/>
  <c r="K289" i="1"/>
  <c r="J289" i="1"/>
  <c r="L288" i="1"/>
  <c r="L289" i="1" s="1"/>
  <c r="I278" i="1"/>
  <c r="N278" i="1"/>
  <c r="N281" i="1" s="1"/>
  <c r="L278" i="1"/>
  <c r="H276" i="1"/>
  <c r="L265" i="1"/>
  <c r="N269" i="1" s="1"/>
  <c r="I263" i="1"/>
  <c r="I265" i="1" s="1"/>
  <c r="D251" i="1"/>
  <c r="D252" i="1" s="1"/>
  <c r="K234" i="1"/>
  <c r="L233" i="1"/>
  <c r="L234" i="1" s="1"/>
  <c r="H229" i="1"/>
  <c r="L215" i="1"/>
  <c r="H215" i="1"/>
  <c r="J214" i="1"/>
  <c r="J216" i="1" s="1"/>
  <c r="K216" i="1"/>
  <c r="L205" i="1"/>
  <c r="K187" i="1"/>
  <c r="L186" i="1"/>
  <c r="L185" i="1"/>
  <c r="L184" i="1"/>
  <c r="L183" i="1"/>
  <c r="L182" i="1"/>
  <c r="L181" i="1"/>
  <c r="L180" i="1"/>
  <c r="L187" i="1" s="1"/>
  <c r="L179" i="1"/>
  <c r="J187" i="1"/>
  <c r="J172" i="1"/>
  <c r="S164" i="1"/>
  <c r="Q164" i="1"/>
  <c r="G164" i="1"/>
  <c r="M163" i="1"/>
  <c r="K163" i="1"/>
  <c r="F163" i="1"/>
  <c r="O162" i="1"/>
  <c r="K162" i="1"/>
  <c r="M162" i="1"/>
  <c r="H162" i="1"/>
  <c r="F162" i="1"/>
  <c r="M161" i="1"/>
  <c r="K161" i="1"/>
  <c r="F161" i="1"/>
  <c r="T164" i="1"/>
  <c r="O160" i="1"/>
  <c r="L164" i="1"/>
  <c r="K160" i="1"/>
  <c r="K164" i="1" s="1"/>
  <c r="M160" i="1"/>
  <c r="I164" i="1"/>
  <c r="H160" i="1"/>
  <c r="F160" i="1"/>
  <c r="D164" i="1"/>
  <c r="J150" i="1"/>
  <c r="L149" i="1"/>
  <c r="L148" i="1"/>
  <c r="K150" i="1"/>
  <c r="H147" i="1"/>
  <c r="K143" i="1"/>
  <c r="L142" i="1"/>
  <c r="L141" i="1"/>
  <c r="L143" i="1" s="1"/>
  <c r="J130" i="1"/>
  <c r="G131" i="1"/>
  <c r="J129" i="1"/>
  <c r="K125" i="1"/>
  <c r="L124" i="1"/>
  <c r="L125" i="1" s="1"/>
  <c r="J125" i="1"/>
  <c r="K123" i="1"/>
  <c r="J123" i="1"/>
  <c r="L122" i="1"/>
  <c r="L123" i="1" s="1"/>
  <c r="K121" i="1"/>
  <c r="L120" i="1"/>
  <c r="L119" i="1"/>
  <c r="L117" i="1"/>
  <c r="K116" i="1"/>
  <c r="L115" i="1"/>
  <c r="L114" i="1"/>
  <c r="K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112" i="1" s="1"/>
  <c r="K98" i="1"/>
  <c r="L97" i="1"/>
  <c r="L96" i="1"/>
  <c r="L95" i="1"/>
  <c r="H92" i="1"/>
  <c r="J91" i="1"/>
  <c r="L90" i="1"/>
  <c r="J93" i="1"/>
  <c r="N86" i="1"/>
  <c r="K86" i="1"/>
  <c r="L85" i="1"/>
  <c r="J85" i="1"/>
  <c r="L84" i="1"/>
  <c r="L86" i="1" s="1"/>
  <c r="J84" i="1"/>
  <c r="J86" i="1" s="1"/>
  <c r="E79" i="1"/>
  <c r="R79" i="1"/>
  <c r="I79" i="1"/>
  <c r="K73" i="1"/>
  <c r="K67" i="1"/>
  <c r="G66" i="1"/>
  <c r="J62" i="1"/>
  <c r="J57" i="1"/>
  <c r="S47" i="1"/>
  <c r="Q47" i="1"/>
  <c r="M46" i="1"/>
  <c r="L45" i="1"/>
  <c r="O45" i="1" s="1"/>
  <c r="M45" i="1"/>
  <c r="H45" i="1"/>
  <c r="F45" i="1"/>
  <c r="M44" i="1"/>
  <c r="J47" i="1"/>
  <c r="G47" i="1"/>
  <c r="D47" i="1"/>
  <c r="I30" i="1"/>
  <c r="J30" i="1" s="1"/>
  <c r="I29" i="1"/>
  <c r="J29" i="1" s="1"/>
  <c r="I28" i="1"/>
  <c r="J28" i="1" s="1"/>
  <c r="I27" i="1"/>
  <c r="I26" i="1"/>
  <c r="J26" i="1" s="1"/>
  <c r="J25" i="1"/>
  <c r="I25" i="1"/>
  <c r="I24" i="1"/>
  <c r="J24" i="1" s="1"/>
  <c r="J23" i="1"/>
  <c r="I23" i="1"/>
  <c r="F32" i="1"/>
  <c r="I22" i="1"/>
  <c r="J22" i="1" s="1"/>
  <c r="H32" i="1"/>
  <c r="I20" i="1"/>
  <c r="J20" i="1" s="1"/>
  <c r="I19" i="1"/>
  <c r="L93" i="1" l="1"/>
  <c r="J190" i="1"/>
  <c r="G32" i="1"/>
  <c r="J27" i="1"/>
  <c r="K32" i="1"/>
  <c r="M47" i="1"/>
  <c r="H46" i="1"/>
  <c r="G67" i="1"/>
  <c r="I66" i="1"/>
  <c r="I67" i="1" s="1"/>
  <c r="J112" i="1"/>
  <c r="L113" i="1"/>
  <c r="L116" i="1" s="1"/>
  <c r="J116" i="1"/>
  <c r="R136" i="1"/>
  <c r="M164" i="1"/>
  <c r="P160" i="1"/>
  <c r="P164" i="1" s="1"/>
  <c r="P161" i="1"/>
  <c r="J98" i="1"/>
  <c r="L94" i="1"/>
  <c r="L98" i="1" s="1"/>
  <c r="L118" i="1"/>
  <c r="J121" i="1"/>
  <c r="O161" i="1"/>
  <c r="N161" i="1" s="1"/>
  <c r="R161" i="1" s="1"/>
  <c r="H161" i="1"/>
  <c r="H164" i="1" s="1"/>
  <c r="I47" i="1"/>
  <c r="H44" i="1"/>
  <c r="F46" i="1"/>
  <c r="P46" i="1"/>
  <c r="L121" i="1"/>
  <c r="K129" i="1"/>
  <c r="Q136" i="1"/>
  <c r="F164" i="1"/>
  <c r="N162" i="1"/>
  <c r="R162" i="1" s="1"/>
  <c r="O163" i="1"/>
  <c r="N163" i="1" s="1"/>
  <c r="R163" i="1" s="1"/>
  <c r="H163" i="1"/>
  <c r="K47" i="1"/>
  <c r="K93" i="1"/>
  <c r="I32" i="1"/>
  <c r="J19" i="1"/>
  <c r="I21" i="1"/>
  <c r="J21" i="1" s="1"/>
  <c r="L46" i="1"/>
  <c r="O46" i="1" s="1"/>
  <c r="N46" i="1" s="1"/>
  <c r="R46" i="1" s="1"/>
  <c r="G72" i="1"/>
  <c r="F78" i="1"/>
  <c r="C79" i="1"/>
  <c r="J131" i="1"/>
  <c r="J143" i="1"/>
  <c r="P163" i="1"/>
  <c r="L216" i="1"/>
  <c r="L44" i="1"/>
  <c r="L47" i="1" s="1"/>
  <c r="P44" i="1"/>
  <c r="J164" i="1"/>
  <c r="H233" i="1"/>
  <c r="J234" i="1"/>
  <c r="K236" i="1"/>
  <c r="K296" i="1"/>
  <c r="N299" i="1" s="1"/>
  <c r="F44" i="1"/>
  <c r="P45" i="1"/>
  <c r="N45" i="1" s="1"/>
  <c r="R45" i="1" s="1"/>
  <c r="L92" i="1"/>
  <c r="D129" i="1"/>
  <c r="K130" i="1"/>
  <c r="K131" i="1" s="1"/>
  <c r="L147" i="1"/>
  <c r="L150" i="1" s="1"/>
  <c r="P162" i="1"/>
  <c r="Q222" i="1"/>
  <c r="H302" i="1" l="1"/>
  <c r="I72" i="1"/>
  <c r="I73" i="1" s="1"/>
  <c r="G73" i="1"/>
  <c r="F47" i="1"/>
  <c r="W236" i="1"/>
  <c r="P47" i="1"/>
  <c r="F79" i="1"/>
  <c r="K78" i="1"/>
  <c r="H78" i="1"/>
  <c r="O164" i="1"/>
  <c r="O44" i="1"/>
  <c r="H47" i="1"/>
  <c r="N160" i="1"/>
  <c r="M78" i="1" l="1"/>
  <c r="M79" i="1" s="1"/>
  <c r="K79" i="1"/>
  <c r="R160" i="1"/>
  <c r="R164" i="1" s="1"/>
  <c r="N164" i="1"/>
  <c r="J78" i="1"/>
  <c r="H79" i="1"/>
  <c r="N44" i="1"/>
  <c r="O47" i="1"/>
  <c r="V302" i="1"/>
  <c r="N47" i="1" l="1"/>
  <c r="R44" i="1"/>
  <c r="R47" i="1" s="1"/>
  <c r="J79" i="1"/>
  <c r="N78" i="1"/>
  <c r="K152" i="1" l="1"/>
  <c r="N79" i="1"/>
  <c r="P78" i="1"/>
  <c r="P79" i="1" s="1"/>
  <c r="K193" i="1" l="1"/>
  <c r="V193" i="1" l="1"/>
  <c r="C304" i="1"/>
</calcChain>
</file>

<file path=xl/sharedStrings.xml><?xml version="1.0" encoding="utf-8"?>
<sst xmlns="http://schemas.openxmlformats.org/spreadsheetml/2006/main" count="766" uniqueCount="328">
  <si>
    <t>025</t>
  </si>
  <si>
    <t>Расчеты (обоснования) к плану финансово-хозяйственной деятельности государственного (муниципального) учреждения</t>
  </si>
  <si>
    <t>на 2020 год (на 2020г. И плановый период 2021 и 2022 годов)</t>
  </si>
  <si>
    <t>(наименование учреждения)</t>
  </si>
  <si>
    <r>
      <t xml:space="preserve">Год : </t>
    </r>
    <r>
      <rPr>
        <b/>
        <u/>
        <sz val="12"/>
        <color theme="1"/>
        <rFont val="Times New Roman"/>
        <family val="1"/>
        <charset val="204"/>
      </rPr>
      <t xml:space="preserve">2020 </t>
    </r>
  </si>
  <si>
    <t>Код и наименование вида финансового обеспечения:  4 "Субсидия на выполнение государственного (муниципального задания)"</t>
  </si>
  <si>
    <t>ДОХОДЫ</t>
  </si>
  <si>
    <t>Наименование муниципальной услуги  (*)</t>
  </si>
  <si>
    <t>Значение объема муниципальной услуги (работы)</t>
  </si>
  <si>
    <t>Базовый норматив затрат</t>
  </si>
  <si>
    <t>Территориальный корректирующий коэффициент</t>
  </si>
  <si>
    <t>Отраслевой корректирующий коэффициент</t>
  </si>
  <si>
    <t>Затраты на уплату налогов (с учётом коэффициента платной деятельности)</t>
  </si>
  <si>
    <t>Всего</t>
  </si>
  <si>
    <t>Обьем доходов от оказания муниципальных услуг, относящихся к основным видам деятельности</t>
  </si>
  <si>
    <t>Объем финансового обеспечения выполнения муниципального задания за счет средств бюджета</t>
  </si>
  <si>
    <t>Коэффициент выравнивания</t>
  </si>
  <si>
    <t>Финансовое обеспечение в пределах лимитов бюджетных обязательств</t>
  </si>
  <si>
    <t>7=(2*3*4*5)+6</t>
  </si>
  <si>
    <t>9=7-8</t>
  </si>
  <si>
    <t>11=9*10</t>
  </si>
  <si>
    <t>Присмотр и уход (дети-инвалиды от 1года до 3 лет, группа полного дня)</t>
  </si>
  <si>
    <t>Присмотр и уход (дети-инвалиды от 3лет до 8 лет, группа полного дня)</t>
  </si>
  <si>
    <t>Присмотр и уход (физ.лица за исключением льготных категорий от 1 года до 3 лет)</t>
  </si>
  <si>
    <t>Присмотр и уход (физ.лица за исключением льготных категорий от 3 лет до 8 лет)</t>
  </si>
  <si>
    <t>Присмотр и уход (физ.лица от 1г до 3 лет, группа продленного дня)</t>
  </si>
  <si>
    <t>Присмотр и уход (физ.лица от 3 лет до 8 лет, группа продленного дня)</t>
  </si>
  <si>
    <t>Присмотр и уход (дети-сироты от 1 г до 3 лет, группа полного дня)</t>
  </si>
  <si>
    <t>Присмотр и уход (дети -сироты от 3 лет до 8 лет, группа полного дня)</t>
  </si>
  <si>
    <t>Присмотр и уход (дети-сироты от 3 лет до 8 лет, группа продленного дня)</t>
  </si>
  <si>
    <t>Присмотр и уход (дети с туберкулезной интоксикацией от 1 года до 3 лет, группа полного дня)</t>
  </si>
  <si>
    <t>Присмотр и уход (дети с туберкулезной интоксикацией от 3 лет до 8 лет, группа полного дня)</t>
  </si>
  <si>
    <t>Присмотр и уход (дети с  туберкулезной интоксикацией от 3 лет до 8 лет, группа круглосуточного пребывания)</t>
  </si>
  <si>
    <t>Субвенции на исполнение полномочий в сфере общего образования в муниципальных дошкольных образовательных организациях</t>
  </si>
  <si>
    <t>(*) Общероссийский базовый перечень, региональный перечень (классификатор) государственных (муниципальных) услуг и работ Нижегородской области.</t>
  </si>
  <si>
    <t>РАСХОДЫ</t>
  </si>
  <si>
    <t xml:space="preserve">Код и наименование целевой статьи: </t>
  </si>
  <si>
    <t>КОСГУ</t>
  </si>
  <si>
    <t>Наименование статьи расходов</t>
  </si>
  <si>
    <t>Категории должностей</t>
  </si>
  <si>
    <t>Кол-во шт.ед                                с/г</t>
  </si>
  <si>
    <t>Планируемая средняя ставка, руб.</t>
  </si>
  <si>
    <t>Заработная плата (211), руб</t>
  </si>
  <si>
    <t xml:space="preserve">Заработная плата (211) с учетом повышения и доведения до МРОТ,*руб. </t>
  </si>
  <si>
    <t>Заработная плата (211) с  с учетом экономии,** руб.</t>
  </si>
  <si>
    <t>в том числе:</t>
  </si>
  <si>
    <t>Начисления на заработную плату (213), руб.</t>
  </si>
  <si>
    <t>Итого ФОТ, руб.</t>
  </si>
  <si>
    <t>Расходы за счет внебюджета</t>
  </si>
  <si>
    <t>Расходы за счет бюджета</t>
  </si>
  <si>
    <t>Комментарии</t>
  </si>
  <si>
    <t>Действующие обязательства, руб.</t>
  </si>
  <si>
    <t>Принимаемые обязательства, руб.</t>
  </si>
  <si>
    <t>3</t>
  </si>
  <si>
    <t>4</t>
  </si>
  <si>
    <t>5</t>
  </si>
  <si>
    <t>6=4*5* 12</t>
  </si>
  <si>
    <r>
      <t>7=6*</t>
    </r>
    <r>
      <rPr>
        <i/>
        <sz val="12"/>
        <color theme="1"/>
        <rFont val="Times New Roman"/>
        <family val="1"/>
        <charset val="204"/>
      </rPr>
      <t>К1</t>
    </r>
  </si>
  <si>
    <r>
      <t>8=7*</t>
    </r>
    <r>
      <rPr>
        <i/>
        <sz val="12"/>
        <color theme="1"/>
        <rFont val="Times New Roman"/>
        <family val="1"/>
        <charset val="204"/>
      </rPr>
      <t>К2</t>
    </r>
  </si>
  <si>
    <r>
      <t>9=6*</t>
    </r>
    <r>
      <rPr>
        <i/>
        <sz val="12"/>
        <color theme="1"/>
        <rFont val="Times New Roman"/>
        <family val="1"/>
        <charset val="204"/>
      </rPr>
      <t>К2</t>
    </r>
  </si>
  <si>
    <t>10=8-9</t>
  </si>
  <si>
    <t>11</t>
  </si>
  <si>
    <t>12</t>
  </si>
  <si>
    <t>13</t>
  </si>
  <si>
    <t>14</t>
  </si>
  <si>
    <t>15</t>
  </si>
  <si>
    <t>16</t>
  </si>
  <si>
    <t>18=14-17</t>
  </si>
  <si>
    <t>Заработная плаза</t>
  </si>
  <si>
    <t xml:space="preserve">Пед.работники </t>
  </si>
  <si>
    <t>Прочие</t>
  </si>
  <si>
    <t>Руководящие работники</t>
  </si>
  <si>
    <t>Итого по 211,213</t>
  </si>
  <si>
    <t>Наименование расхода</t>
  </si>
  <si>
    <t>Наименование подрядчика, поставщика услуг</t>
  </si>
  <si>
    <t>Единица измерения (смета, договор, коммерческое предложение,м2, м3, км, мин., ед. и т.п.)</t>
  </si>
  <si>
    <t>Количество единиц</t>
  </si>
  <si>
    <t>Цена за единицу измерения, рубли</t>
  </si>
  <si>
    <t>Временной период, месяцев</t>
  </si>
  <si>
    <t>Индекс-дефлятор</t>
  </si>
  <si>
    <t>Сумма в год, рубли</t>
  </si>
  <si>
    <t>10=6-7-8-9</t>
  </si>
  <si>
    <t>Услуги связи</t>
  </si>
  <si>
    <t>Абонентская плата</t>
  </si>
  <si>
    <t>шт</t>
  </si>
  <si>
    <t>Тариф по коммерческим предложениям</t>
  </si>
  <si>
    <t>Повременная оплата</t>
  </si>
  <si>
    <t>минут</t>
  </si>
  <si>
    <t>Оплата за радиоточку</t>
  </si>
  <si>
    <t>кол-во радиоточек</t>
  </si>
  <si>
    <t>Услуги интернет</t>
  </si>
  <si>
    <t>Предоставление места в кабельной канализации для размещения кабеля</t>
  </si>
  <si>
    <t>Услуги почты</t>
  </si>
  <si>
    <t>Итого по 221</t>
  </si>
  <si>
    <t>Транспортные услуги</t>
  </si>
  <si>
    <t>кол-во проездных билетов</t>
  </si>
  <si>
    <t>Итого по 222</t>
  </si>
  <si>
    <t>Питающее напряжение (*)</t>
  </si>
  <si>
    <t>Наименование поставщика</t>
  </si>
  <si>
    <t>Объем электроэнергии (тыс. Квт час)</t>
  </si>
  <si>
    <t>Тариф средний с НДС (руб. Квт час)</t>
  </si>
  <si>
    <t>С применением  экономии</t>
  </si>
  <si>
    <t>7=5*6</t>
  </si>
  <si>
    <t>223/001</t>
  </si>
  <si>
    <t>Услуги электроснабжения</t>
  </si>
  <si>
    <t>По доведенным ДЖКХ лимитам  на 2020 год</t>
  </si>
  <si>
    <t>ИТОГО по  223/001</t>
  </si>
  <si>
    <t>(*) - НН, СН, ВН</t>
  </si>
  <si>
    <t>Объем теплоэнергии по топливному режиму (Гкал)</t>
  </si>
  <si>
    <t>Объем теплоэнергии (Гкал)</t>
  </si>
  <si>
    <t>Тариф с НДС (руб. Гкал)</t>
  </si>
  <si>
    <t>С применением экономии</t>
  </si>
  <si>
    <t>223/002</t>
  </si>
  <si>
    <t>Услуги теплоснабжения</t>
  </si>
  <si>
    <t>ИТОГО по  223/002</t>
  </si>
  <si>
    <t>Вода</t>
  </si>
  <si>
    <t>Канализация</t>
  </si>
  <si>
    <t>ИТОГО, сумма в год, рубли</t>
  </si>
  <si>
    <t>Объем ХВС, м3</t>
  </si>
  <si>
    <t>Общедомовые нужды ХВС, м3</t>
  </si>
  <si>
    <t>Объём ХВС на нужды ГВС, м3</t>
  </si>
  <si>
    <t>Итого объём в год, м3</t>
  </si>
  <si>
    <t>Тариф, руб. (с НДС)</t>
  </si>
  <si>
    <t>Сумма оплаты за воду, руб</t>
  </si>
  <si>
    <t xml:space="preserve">Ставка платы за содержание системы ХВС и ГВС, руб. </t>
  </si>
  <si>
    <t>Объем, м3</t>
  </si>
  <si>
    <t>Тариф руб. (с НДС)</t>
  </si>
  <si>
    <t>6=3+4+5</t>
  </si>
  <si>
    <t>8=6*7/1000</t>
  </si>
  <si>
    <t>10=8+9</t>
  </si>
  <si>
    <t>13=11*12/1000</t>
  </si>
  <si>
    <t>16=14-15</t>
  </si>
  <si>
    <t>223/003</t>
  </si>
  <si>
    <t>Услуги водоснабжения</t>
  </si>
  <si>
    <t>ИТОГО по  223/003</t>
  </si>
  <si>
    <t>Кол-во платежей в год</t>
  </si>
  <si>
    <t>10=6*7*8*9</t>
  </si>
  <si>
    <t>12=10-11</t>
  </si>
  <si>
    <t>223/010</t>
  </si>
  <si>
    <t>Прочие расходы</t>
  </si>
  <si>
    <t>Вывоз ТБО</t>
  </si>
  <si>
    <t>ООО "Нижэкология - НН"</t>
  </si>
  <si>
    <t>м3</t>
  </si>
  <si>
    <t>Тариф по договорам 2019г.</t>
  </si>
  <si>
    <t>Вывоз КГО</t>
  </si>
  <si>
    <t>1 контейнер на учреждение. Тариф по договорам 2019г.</t>
  </si>
  <si>
    <t>ИТОГО по  223/010</t>
  </si>
  <si>
    <t>1</t>
  </si>
  <si>
    <t>2</t>
  </si>
  <si>
    <t>8</t>
  </si>
  <si>
    <t>9</t>
  </si>
  <si>
    <t>225/004</t>
  </si>
  <si>
    <t>Содержание помещений в чистоте</t>
  </si>
  <si>
    <t>Дератизация</t>
  </si>
  <si>
    <t>м2</t>
  </si>
  <si>
    <t>Дезинсекция</t>
  </si>
  <si>
    <t>Услуги по стирке белья</t>
  </si>
  <si>
    <t>кг</t>
  </si>
  <si>
    <t>ИТОГО по  225/004</t>
  </si>
  <si>
    <t>225/006</t>
  </si>
  <si>
    <t>Текущий ремонт зданий и сооружений</t>
  </si>
  <si>
    <t>Асфальтирование территории</t>
  </si>
  <si>
    <t>смета</t>
  </si>
  <si>
    <t>Ремонт кровли</t>
  </si>
  <si>
    <t>Строительство теневых навесов</t>
  </si>
  <si>
    <t>шт.</t>
  </si>
  <si>
    <t>Ремонт фасадов и крылец</t>
  </si>
  <si>
    <t>Итого по  225/006</t>
  </si>
  <si>
    <t>225/007</t>
  </si>
  <si>
    <t>Прочие расходы по статье</t>
  </si>
  <si>
    <t>Обслуживание лифтового хозяйства</t>
  </si>
  <si>
    <t>Замеры сопротивления изоляции</t>
  </si>
  <si>
    <t>Техническое обслуживание устанок АПС</t>
  </si>
  <si>
    <t>система</t>
  </si>
  <si>
    <t xml:space="preserve"> Тариф по коммерческим предложениям</t>
  </si>
  <si>
    <t>Техническое обслуживание и ремонт установок тревожной сигнализации</t>
  </si>
  <si>
    <t>кол-во установок</t>
  </si>
  <si>
    <t>Техническое обслуживание инженерного оборудования внутренних сетей систем: отопления, водоснабжения и канализации</t>
  </si>
  <si>
    <t>Сервисное обслуживание систем доочистки питьевой воды</t>
  </si>
  <si>
    <t>Проведение работ по очистке и ремонту дымоходов и вентиляционных каналов</t>
  </si>
  <si>
    <t>Долевое участие</t>
  </si>
  <si>
    <t>Техническое обслуживание приборов учета</t>
  </si>
  <si>
    <t xml:space="preserve">Тариф по коммерческим предложениям </t>
  </si>
  <si>
    <t>Тех.обслуживание систем передачи извещения о пожаре</t>
  </si>
  <si>
    <t>Утилизация люминисцентных и ртутных ламп</t>
  </si>
  <si>
    <t>Огнезащитные испытания образцов деревянных конструкций</t>
  </si>
  <si>
    <t>Ремонт и техническое обслуживание системы контроля доступа (домофон)</t>
  </si>
  <si>
    <t>Стоимость работ по договору на  2019г.</t>
  </si>
  <si>
    <t>ИТОГО по  225/007</t>
  </si>
  <si>
    <t>225/008</t>
  </si>
  <si>
    <t>Ремонт оборудования</t>
  </si>
  <si>
    <t>Ремонт автомобиля</t>
  </si>
  <si>
    <t>кол-во машин</t>
  </si>
  <si>
    <t>Фактический расход за 2019год</t>
  </si>
  <si>
    <t>Заправка картриджей</t>
  </si>
  <si>
    <t>ИТОГО по  225/008</t>
  </si>
  <si>
    <t>Прочие работы, услуги</t>
  </si>
  <si>
    <t>Услуги по охране объекта</t>
  </si>
  <si>
    <t>здание</t>
  </si>
  <si>
    <t>Сопровождение годовых отчетов и   услуги по разработке годовой экологической декларации о плате за негативное воздействие на окружающую среду</t>
  </si>
  <si>
    <t>кол-во отчетов</t>
  </si>
  <si>
    <t>Электронно-цифровая подпись (Изготовление сертификата со встроенной лицензией СКЗИ "КриптоПро СSР")</t>
  </si>
  <si>
    <t>Обновление програмного обеспечения</t>
  </si>
  <si>
    <t>Тариф по коммерческим предложениямм</t>
  </si>
  <si>
    <t>ИТОГО по  226</t>
  </si>
  <si>
    <t>Страхование</t>
  </si>
  <si>
    <t>Страховка автомобилей</t>
  </si>
  <si>
    <t>Стоимость страховки по договору 2019г.</t>
  </si>
  <si>
    <t>ИТОГО по  227</t>
  </si>
  <si>
    <t>Социальные пособия и компенсации персоналу в денежной форме</t>
  </si>
  <si>
    <t>Ежемесячные компенсационные выплаты лицам, находящимся в отпуске по уходу за ребенком</t>
  </si>
  <si>
    <t>чел.</t>
  </si>
  <si>
    <t>Фактическое количество человек на 01.07.2019г., сумма выплат в месяц в соответствии с п. 11 Постановления Правительства РФ от 04.08.2006 N 472  "О финансировании ежемесячных компенсационных выплат нетрудоустроенным женщинам, имеющим детей в возрасте до 3 лет, уволенным в связи с ликвидацией организации"</t>
  </si>
  <si>
    <t>ИТОГО по  266</t>
  </si>
  <si>
    <t>Налоговая база</t>
  </si>
  <si>
    <t>Ставка</t>
  </si>
  <si>
    <t>Сумма исчисленного налога в год, рубли</t>
  </si>
  <si>
    <t>Кэффициент платной деятельности*</t>
  </si>
  <si>
    <t>Сумма налога с учетом коэффициента</t>
  </si>
  <si>
    <t>Налоги, пошлины и сборы</t>
  </si>
  <si>
    <t>Налог на имущество</t>
  </si>
  <si>
    <t>Налог на негативное воздействие на окружающую среду</t>
  </si>
  <si>
    <t>ИТОГО по  291</t>
  </si>
  <si>
    <t>Наименование расходов</t>
  </si>
  <si>
    <t>Дни функционирования</t>
  </si>
  <si>
    <t>Количество детей</t>
  </si>
  <si>
    <t>Стоимость питания</t>
  </si>
  <si>
    <t>Индекс дефлятор</t>
  </si>
  <si>
    <t>Всего расходов на питание</t>
  </si>
  <si>
    <t>Расходы за счет субвенции</t>
  </si>
  <si>
    <t>Всего расходов на питание за счет бюджета</t>
  </si>
  <si>
    <t>ясли</t>
  </si>
  <si>
    <t>санаторные ясли</t>
  </si>
  <si>
    <t>детский сад</t>
  </si>
  <si>
    <t>санаторные сады</t>
  </si>
  <si>
    <t>14=4*(5*9+6*10+7*11+8*12)*13</t>
  </si>
  <si>
    <t>17=14-15-16</t>
  </si>
  <si>
    <t>340/342</t>
  </si>
  <si>
    <t>Увеличение стоимости продуктов питания</t>
  </si>
  <si>
    <t>Продукты питания</t>
  </si>
  <si>
    <t>Наименование автомобиля</t>
  </si>
  <si>
    <t>Норма расхода топлива, л/км (зимняя, летняя)</t>
  </si>
  <si>
    <t>Среднее расстояние, км в месяц</t>
  </si>
  <si>
    <t>Стоимость бензина, рубли</t>
  </si>
  <si>
    <t>10=5*6*7*8*9</t>
  </si>
  <si>
    <t>340/343</t>
  </si>
  <si>
    <t>ГСМ, включая специальное топливо</t>
  </si>
  <si>
    <t>Приобретение бензина</t>
  </si>
  <si>
    <t>Тариф - бюллетень рекомендуемых предельных цен</t>
  </si>
  <si>
    <t>ИТОГО по  343</t>
  </si>
  <si>
    <t>340/346</t>
  </si>
  <si>
    <t>Приобретение моющих, чистящих средств</t>
  </si>
  <si>
    <t>кол-во групп</t>
  </si>
  <si>
    <t>Приобретение бумаги</t>
  </si>
  <si>
    <t>пачка</t>
  </si>
  <si>
    <t>Комплектующие к орг.технике</t>
  </si>
  <si>
    <t>Фартический расход 2018г.</t>
  </si>
  <si>
    <t>ИТОГО по  346</t>
  </si>
  <si>
    <t>ВСЕГО по целевой статье  «Расходы на обеспечение деятельности (оказание услуг, выполнение работ) общеобразовательных организаций»</t>
  </si>
  <si>
    <t>Код и наименование целевой статьи: 101 01 73080  "Расходы на исполнение полномочий в сфере общего образования в муниципальных дошкольных образовательных организациях"</t>
  </si>
  <si>
    <t>С приминением экономии 5%</t>
  </si>
  <si>
    <t>Пед.работники (исходя из ставок по штатному расписанию)</t>
  </si>
  <si>
    <t>Прочие (без помощников воспитателей)</t>
  </si>
  <si>
    <t>Помощники воспитателей</t>
  </si>
  <si>
    <t>10=6*7*8*90</t>
  </si>
  <si>
    <t>310/312</t>
  </si>
  <si>
    <t>Основные средства</t>
  </si>
  <si>
    <t>Приобретение стол детский квадратный 600*600*600</t>
  </si>
  <si>
    <t>Приобретение стол детский Змейка 1800*500*500</t>
  </si>
  <si>
    <t>Приобретение стул детский гр 0-1-2</t>
  </si>
  <si>
    <t>Приобретение цифрового пианино</t>
  </si>
  <si>
    <t>Приобретение интерактивной доски</t>
  </si>
  <si>
    <t>Приобретение проектора</t>
  </si>
  <si>
    <t>Приобретение ноутбука</t>
  </si>
  <si>
    <t>Приобретение игровых модулей</t>
  </si>
  <si>
    <t>ИТОГО по  310/312</t>
  </si>
  <si>
    <t>ВСЕГО по целевой статье  «Расходы на исполнение полномочий в сфере общего образования в муниципальных дошкольных образовательных организациях»</t>
  </si>
  <si>
    <t>ВСЕГО  КВФО  4 "Субсидия на выполнение государственного (муниципального задания)"</t>
  </si>
  <si>
    <t>Код и наименование вида финансового обеспечения:  2 "Приносящая доход деятельность (собственные доходы учреждения"</t>
  </si>
  <si>
    <t>Наименование статьи доходов</t>
  </si>
  <si>
    <t>Наименование дохода</t>
  </si>
  <si>
    <t>Цена за единицу измерения в час, рубли</t>
  </si>
  <si>
    <t>Временной период, месяцев (количество часов за период обучения)</t>
  </si>
  <si>
    <t>Комментарии (Постановления Администрации г. Дзержинска)</t>
  </si>
  <si>
    <t>Доходы от оказания платных услуг (работ)</t>
  </si>
  <si>
    <t>Плата родителей за присмотр и уход</t>
  </si>
  <si>
    <t>Удержания из з/пл сотрудников за питание</t>
  </si>
  <si>
    <t>Итого по 131</t>
  </si>
  <si>
    <t>Код и наименование целевой статьи: 10 1 01 20590 « Расходы на обеспечение деятельности (оказание услуг, выполнение работ) детских дошкольных учреждений»</t>
  </si>
  <si>
    <t>Количество сотрудников</t>
  </si>
  <si>
    <t>ИТОГО по  340/342</t>
  </si>
  <si>
    <t>Код и наименование вида финансового обеспечения:  5 "Субсидии на иные цели"</t>
  </si>
  <si>
    <t>Наименование субсидии на иные цели</t>
  </si>
  <si>
    <t>Сумма в год, руб.</t>
  </si>
  <si>
    <t>Коментарии</t>
  </si>
  <si>
    <t>Доходы от субсидии на иные цели</t>
  </si>
  <si>
    <t>Расходы на реализацию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</si>
  <si>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 xml:space="preserve">Совершенствование материально - технической базы защиты объектов социальной сферы </t>
  </si>
  <si>
    <t>Расходы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</si>
  <si>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Итого по 152</t>
  </si>
  <si>
    <t>ВСЕГО</t>
  </si>
  <si>
    <t>Код и наименование целевой статьи: 10 2 01 L0270 «Расходы на реализацию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образования»</t>
  </si>
  <si>
    <t xml:space="preserve">  </t>
  </si>
  <si>
    <t>Ремонтные работы в соответствии с проектом</t>
  </si>
  <si>
    <t>Итого по 225/006</t>
  </si>
  <si>
    <t>ВСЕГО по целевой статье  «Расходы на реализацию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образования»</t>
  </si>
  <si>
    <r>
      <t xml:space="preserve">Код и наименование целевой статьи: </t>
    </r>
    <r>
      <rPr>
        <b/>
        <u/>
        <sz val="14"/>
        <color indexed="8"/>
        <rFont val="Times New Roman"/>
        <family val="1"/>
        <charset val="204"/>
      </rPr>
      <t xml:space="preserve"> 14 1 01 30010 «Расходы на совершенствование материально - технической базы защиты объектов социальной сферы »</t>
    </r>
  </si>
  <si>
    <t>С применением 5% экономией</t>
  </si>
  <si>
    <t>Ограждение территории</t>
  </si>
  <si>
    <t>п.м</t>
  </si>
  <si>
    <t>ВСЕГО по целевой статье: «Расходы на совершенствование материально - технической базы защиты объектов социальной сферы »</t>
  </si>
  <si>
    <t>Код и наименование целевой статьи: 10 1 02 73170  "Расходы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образования"</t>
  </si>
  <si>
    <t>11=7*8*9*10</t>
  </si>
  <si>
    <t>13=11-12</t>
  </si>
  <si>
    <t>Стирка</t>
  </si>
  <si>
    <t xml:space="preserve">Тариф - бюллетень рекомендуемых предельных цен </t>
  </si>
  <si>
    <t xml:space="preserve">Наименование муниципального учреждения </t>
  </si>
  <si>
    <t>11=5*(6*8+7*9)5*10</t>
  </si>
  <si>
    <t>ИТОГО по  342</t>
  </si>
  <si>
    <t>ВСЕГО по целевой статье  «Расходы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образования»</t>
  </si>
  <si>
    <t>ВСЕГО по коду:  5 "Субсидии на иные цели"</t>
  </si>
  <si>
    <t>РАСХОДЫ, ВСЕГО НА 2020 ГОД</t>
  </si>
  <si>
    <t>Муниципальное бюджетное дошкольное образовательное учреждение "Детский сад № 25"</t>
  </si>
  <si>
    <t>10 1 01 20590</t>
  </si>
  <si>
    <t>«Расходы на обеспечение деятельности (оказание услуг, выполнение работ) детских дошкольных учреждений»</t>
  </si>
  <si>
    <t>НН</t>
  </si>
  <si>
    <t>ПАО "ТНС Энерго НН"</t>
  </si>
  <si>
    <t>ПАО «Т Плюс»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</si>
</sst>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#,##0.00_ ;[Red]\-#,##0.00\ "/>
    <numFmt numFmtId="166" formatCode="#,##0.0"/>
    <numFmt numFmtId="167" formatCode="0.000"/>
    <numFmt numFmtId="168" formatCode="#,##0.000"/>
    <numFmt numFmtId="169" formatCode="#,##0.0_ ;[Red]\-#,##0.0\ "/>
    <numFmt numFmtId="170" formatCode="#,##0_ ;[Red]\-#,##0\ "/>
    <numFmt numFmtId="171" formatCode="#,##0.00000"/>
    <numFmt numFmtId="172" formatCode="#,##0_ ;[Red]\-#,##0,"/>
    <numFmt numFmtId="173" formatCode="#,##0.00_ ;[Red]\-#,##0.00,"/>
    <numFmt numFmtId="174" formatCode="#,##0.000_ ;[Red]\-#,##0.0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7" fillId="0" borderId="0"/>
    <xf numFmtId="0" fontId="16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</cellStyleXfs>
  <cellXfs count="639">
    <xf numFmtId="0" fontId="0" fillId="0" borderId="0" xfId="0"/>
    <xf numFmtId="49" fontId="3" fillId="0" borderId="0" xfId="1" applyNumberFormat="1" applyFont="1" applyFill="1"/>
    <xf numFmtId="0" fontId="3" fillId="0" borderId="0" xfId="1" applyFont="1" applyFill="1"/>
    <xf numFmtId="0" fontId="4" fillId="2" borderId="0" xfId="1" applyFont="1" applyFill="1" applyAlignment="1">
      <alignment horizontal="left"/>
    </xf>
    <xf numFmtId="0" fontId="5" fillId="3" borderId="0" xfId="1" applyFont="1" applyFill="1"/>
    <xf numFmtId="0" fontId="3" fillId="3" borderId="0" xfId="1" applyFont="1" applyFill="1"/>
    <xf numFmtId="0" fontId="5" fillId="0" borderId="0" xfId="1" applyFont="1" applyFill="1"/>
    <xf numFmtId="0" fontId="6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3" borderId="0" xfId="1" applyFont="1" applyFill="1" applyAlignment="1"/>
    <xf numFmtId="0" fontId="8" fillId="0" borderId="1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4" fillId="2" borderId="0" xfId="1" applyFont="1" applyFill="1" applyBorder="1" applyAlignment="1">
      <alignment horizontal="left"/>
    </xf>
    <xf numFmtId="0" fontId="5" fillId="3" borderId="0" xfId="1" applyFont="1" applyFill="1" applyBorder="1"/>
    <xf numFmtId="0" fontId="9" fillId="0" borderId="0" xfId="2" applyFont="1" applyBorder="1" applyAlignment="1">
      <alignment horizontal="center" vertical="top"/>
    </xf>
    <xf numFmtId="0" fontId="9" fillId="0" borderId="0" xfId="2" applyFont="1" applyAlignment="1">
      <alignment vertical="top"/>
    </xf>
    <xf numFmtId="0" fontId="9" fillId="0" borderId="0" xfId="2" applyFont="1" applyBorder="1" applyAlignment="1">
      <alignment horizontal="center" vertical="top"/>
    </xf>
    <xf numFmtId="0" fontId="6" fillId="2" borderId="0" xfId="1" applyFont="1" applyFill="1" applyAlignment="1"/>
    <xf numFmtId="0" fontId="6" fillId="2" borderId="0" xfId="1" applyFont="1" applyFill="1"/>
    <xf numFmtId="0" fontId="3" fillId="2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0" fontId="4" fillId="3" borderId="0" xfId="1" applyFont="1" applyFill="1"/>
    <xf numFmtId="0" fontId="11" fillId="0" borderId="2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2" fontId="3" fillId="0" borderId="0" xfId="1" applyNumberFormat="1" applyFont="1" applyFill="1"/>
    <xf numFmtId="4" fontId="3" fillId="0" borderId="0" xfId="1" applyNumberFormat="1" applyFont="1" applyFill="1"/>
    <xf numFmtId="0" fontId="6" fillId="0" borderId="2" xfId="1" applyFont="1" applyFill="1" applyBorder="1"/>
    <xf numFmtId="4" fontId="6" fillId="0" borderId="2" xfId="1" applyNumberFormat="1" applyFont="1" applyFill="1" applyBorder="1" applyAlignment="1">
      <alignment horizontal="center"/>
    </xf>
    <xf numFmtId="0" fontId="6" fillId="0" borderId="0" xfId="1" applyFont="1" applyFill="1"/>
    <xf numFmtId="2" fontId="4" fillId="2" borderId="0" xfId="1" applyNumberFormat="1" applyFont="1" applyFill="1" applyAlignment="1">
      <alignment horizontal="left"/>
    </xf>
    <xf numFmtId="0" fontId="6" fillId="0" borderId="0" xfId="1" applyFont="1" applyFill="1" applyAlignment="1">
      <alignment horizontal="center"/>
    </xf>
    <xf numFmtId="0" fontId="10" fillId="2" borderId="0" xfId="1" applyFont="1" applyFill="1" applyAlignment="1">
      <alignment horizontal="left"/>
    </xf>
    <xf numFmtId="0" fontId="10" fillId="2" borderId="0" xfId="1" applyFont="1" applyFill="1" applyAlignment="1">
      <alignment horizontal="right"/>
    </xf>
    <xf numFmtId="0" fontId="4" fillId="2" borderId="0" xfId="1" applyFont="1" applyFill="1"/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3" fontId="3" fillId="3" borderId="4" xfId="1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2" fontId="3" fillId="3" borderId="3" xfId="1" applyNumberFormat="1" applyFont="1" applyFill="1" applyBorder="1" applyAlignment="1">
      <alignment horizontal="center" wrapText="1"/>
    </xf>
    <xf numFmtId="2" fontId="3" fillId="3" borderId="5" xfId="1" applyNumberFormat="1" applyFont="1" applyFill="1" applyBorder="1" applyAlignment="1">
      <alignment horizont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2" fontId="3" fillId="3" borderId="6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2" fontId="3" fillId="3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vertical="center" wrapText="1"/>
    </xf>
    <xf numFmtId="166" fontId="3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3" fontId="0" fillId="3" borderId="2" xfId="0" applyNumberFormat="1" applyFill="1" applyBorder="1"/>
    <xf numFmtId="3" fontId="0" fillId="3" borderId="0" xfId="0" applyNumberFormat="1" applyFill="1" applyBorder="1"/>
    <xf numFmtId="4" fontId="18" fillId="2" borderId="0" xfId="0" applyNumberFormat="1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vertical="center"/>
    </xf>
    <xf numFmtId="4" fontId="0" fillId="3" borderId="0" xfId="0" applyNumberFormat="1" applyFill="1" applyAlignment="1">
      <alignment vertical="center"/>
    </xf>
    <xf numFmtId="4" fontId="20" fillId="3" borderId="0" xfId="0" applyNumberFormat="1" applyFont="1" applyFill="1" applyAlignment="1">
      <alignment vertical="center"/>
    </xf>
    <xf numFmtId="0" fontId="0" fillId="3" borderId="2" xfId="0" applyFill="1" applyBorder="1"/>
    <xf numFmtId="0" fontId="0" fillId="3" borderId="0" xfId="0" applyFill="1" applyBorder="1"/>
    <xf numFmtId="0" fontId="6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166" fontId="6" fillId="3" borderId="0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Alignment="1">
      <alignment horizontal="left"/>
    </xf>
    <xf numFmtId="166" fontId="22" fillId="3" borderId="0" xfId="0" applyNumberFormat="1" applyFont="1" applyFill="1"/>
    <xf numFmtId="166" fontId="23" fillId="3" borderId="0" xfId="0" applyNumberFormat="1" applyFont="1" applyFill="1"/>
    <xf numFmtId="0" fontId="24" fillId="3" borderId="0" xfId="0" applyFont="1" applyFill="1"/>
    <xf numFmtId="0" fontId="25" fillId="3" borderId="0" xfId="0" applyFont="1" applyFill="1" applyAlignment="1">
      <alignment vertical="center"/>
    </xf>
    <xf numFmtId="0" fontId="0" fillId="3" borderId="0" xfId="0" applyFill="1"/>
    <xf numFmtId="0" fontId="18" fillId="2" borderId="0" xfId="0" applyFont="1" applyFill="1" applyAlignment="1">
      <alignment horizontal="left"/>
    </xf>
    <xf numFmtId="3" fontId="5" fillId="3" borderId="0" xfId="0" applyNumberFormat="1" applyFont="1" applyFill="1"/>
    <xf numFmtId="49" fontId="3" fillId="3" borderId="2" xfId="4" applyNumberFormat="1" applyFont="1" applyFill="1" applyBorder="1" applyAlignment="1">
      <alignment horizontal="center" vertical="center" wrapText="1"/>
    </xf>
    <xf numFmtId="3" fontId="3" fillId="3" borderId="2" xfId="4" applyNumberFormat="1" applyFont="1" applyFill="1" applyBorder="1" applyAlignment="1">
      <alignment horizontal="center" vertical="center" wrapText="1"/>
    </xf>
    <xf numFmtId="165" fontId="3" fillId="3" borderId="2" xfId="4" applyNumberFormat="1" applyFont="1" applyFill="1" applyBorder="1" applyAlignment="1">
      <alignment horizontal="center" vertical="center" wrapText="1"/>
    </xf>
    <xf numFmtId="0" fontId="3" fillId="3" borderId="0" xfId="4" applyFont="1" applyFill="1"/>
    <xf numFmtId="49" fontId="3" fillId="3" borderId="0" xfId="4" applyNumberFormat="1" applyFont="1" applyFill="1" applyAlignment="1">
      <alignment horizontal="center" vertical="center" wrapText="1"/>
    </xf>
    <xf numFmtId="49" fontId="4" fillId="2" borderId="0" xfId="4" applyNumberFormat="1" applyFont="1" applyFill="1" applyAlignment="1">
      <alignment horizontal="left" vertical="center" wrapText="1"/>
    </xf>
    <xf numFmtId="49" fontId="5" fillId="3" borderId="0" xfId="4" applyNumberFormat="1" applyFont="1" applyFill="1" applyAlignment="1">
      <alignment horizontal="center" vertical="center" wrapText="1"/>
    </xf>
    <xf numFmtId="0" fontId="3" fillId="3" borderId="2" xfId="4" applyFont="1" applyFill="1" applyBorder="1" applyAlignment="1">
      <alignment horizontal="center"/>
    </xf>
    <xf numFmtId="0" fontId="3" fillId="3" borderId="2" xfId="4" applyFont="1" applyFill="1" applyBorder="1" applyAlignment="1">
      <alignment horizontal="center" wrapText="1"/>
    </xf>
    <xf numFmtId="0" fontId="3" fillId="3" borderId="0" xfId="4" applyFont="1" applyFill="1" applyAlignment="1">
      <alignment horizontal="center"/>
    </xf>
    <xf numFmtId="0" fontId="4" fillId="2" borderId="0" xfId="4" applyFont="1" applyFill="1" applyAlignment="1">
      <alignment horizontal="left"/>
    </xf>
    <xf numFmtId="0" fontId="5" fillId="3" borderId="0" xfId="4" applyFont="1" applyFill="1" applyAlignment="1">
      <alignment horizontal="center"/>
    </xf>
    <xf numFmtId="0" fontId="6" fillId="3" borderId="2" xfId="4" applyFont="1" applyFill="1" applyBorder="1"/>
    <xf numFmtId="0" fontId="3" fillId="3" borderId="2" xfId="4" applyFont="1" applyFill="1" applyBorder="1" applyAlignment="1">
      <alignment wrapText="1"/>
    </xf>
    <xf numFmtId="0" fontId="3" fillId="3" borderId="2" xfId="4" applyFont="1" applyFill="1" applyBorder="1" applyAlignment="1">
      <alignment horizontal="left" wrapText="1"/>
    </xf>
    <xf numFmtId="0" fontId="3" fillId="3" borderId="2" xfId="4" applyFont="1" applyFill="1" applyBorder="1"/>
    <xf numFmtId="3" fontId="3" fillId="3" borderId="2" xfId="4" applyNumberFormat="1" applyFont="1" applyFill="1" applyBorder="1" applyAlignment="1">
      <alignment horizontal="right"/>
    </xf>
    <xf numFmtId="165" fontId="3" fillId="3" borderId="2" xfId="4" applyNumberFormat="1" applyFont="1" applyFill="1" applyBorder="1" applyAlignment="1">
      <alignment horizontal="right"/>
    </xf>
    <xf numFmtId="0" fontId="3" fillId="3" borderId="2" xfId="4" applyFont="1" applyFill="1" applyBorder="1" applyAlignment="1">
      <alignment horizontal="right"/>
    </xf>
    <xf numFmtId="4" fontId="3" fillId="3" borderId="2" xfId="4" applyNumberFormat="1" applyFont="1" applyFill="1" applyBorder="1" applyAlignment="1">
      <alignment horizontal="right"/>
    </xf>
    <xf numFmtId="0" fontId="3" fillId="3" borderId="4" xfId="4" applyFont="1" applyFill="1" applyBorder="1" applyAlignment="1">
      <alignment horizontal="center" vertical="center" wrapText="1"/>
    </xf>
    <xf numFmtId="4" fontId="3" fillId="3" borderId="0" xfId="1" applyNumberFormat="1" applyFont="1" applyFill="1" applyBorder="1" applyAlignment="1">
      <alignment horizontal="center" vertical="center" wrapText="1"/>
    </xf>
    <xf numFmtId="4" fontId="6" fillId="3" borderId="0" xfId="4" applyNumberFormat="1" applyFont="1" applyFill="1"/>
    <xf numFmtId="165" fontId="3" fillId="3" borderId="0" xfId="4" applyNumberFormat="1" applyFont="1" applyFill="1"/>
    <xf numFmtId="0" fontId="5" fillId="3" borderId="0" xfId="4" applyFont="1" applyFill="1"/>
    <xf numFmtId="0" fontId="3" fillId="3" borderId="7" xfId="4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/>
    <xf numFmtId="2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/>
    <xf numFmtId="0" fontId="4" fillId="2" borderId="0" xfId="0" applyFont="1" applyFill="1" applyAlignment="1">
      <alignment horizontal="left"/>
    </xf>
    <xf numFmtId="0" fontId="5" fillId="3" borderId="0" xfId="0" applyFont="1" applyFill="1"/>
    <xf numFmtId="0" fontId="3" fillId="3" borderId="2" xfId="5" applyFont="1" applyFill="1" applyBorder="1" applyAlignment="1">
      <alignment vertical="center"/>
    </xf>
    <xf numFmtId="0" fontId="3" fillId="3" borderId="7" xfId="4" applyFont="1" applyFill="1" applyBorder="1" applyAlignment="1">
      <alignment horizontal="center" vertical="center" wrapText="1"/>
    </xf>
    <xf numFmtId="0" fontId="3" fillId="3" borderId="2" xfId="5" applyFont="1" applyFill="1" applyBorder="1" applyAlignment="1">
      <alignment horizontal="left" wrapText="1"/>
    </xf>
    <xf numFmtId="2" fontId="3" fillId="3" borderId="2" xfId="5" applyNumberFormat="1" applyFont="1" applyFill="1" applyBorder="1" applyAlignment="1">
      <alignment vertical="center"/>
    </xf>
    <xf numFmtId="0" fontId="6" fillId="3" borderId="2" xfId="4" applyFont="1" applyFill="1" applyBorder="1" applyAlignment="1">
      <alignment wrapText="1"/>
    </xf>
    <xf numFmtId="0" fontId="6" fillId="3" borderId="2" xfId="4" applyFont="1" applyFill="1" applyBorder="1" applyAlignment="1">
      <alignment horizontal="left" wrapText="1"/>
    </xf>
    <xf numFmtId="3" fontId="6" fillId="3" borderId="2" xfId="4" applyNumberFormat="1" applyFont="1" applyFill="1" applyBorder="1"/>
    <xf numFmtId="165" fontId="6" fillId="3" borderId="2" xfId="4" applyNumberFormat="1" applyFont="1" applyFill="1" applyBorder="1" applyAlignment="1">
      <alignment horizontal="right"/>
    </xf>
    <xf numFmtId="0" fontId="6" fillId="3" borderId="2" xfId="4" applyFont="1" applyFill="1" applyBorder="1" applyAlignment="1">
      <alignment horizontal="right"/>
    </xf>
    <xf numFmtId="4" fontId="6" fillId="3" borderId="2" xfId="4" applyNumberFormat="1" applyFont="1" applyFill="1" applyBorder="1" applyAlignment="1">
      <alignment horizontal="right"/>
    </xf>
    <xf numFmtId="4" fontId="3" fillId="3" borderId="0" xfId="4" applyNumberFormat="1" applyFont="1" applyFill="1" applyAlignment="1">
      <alignment horizontal="left"/>
    </xf>
    <xf numFmtId="0" fontId="6" fillId="3" borderId="0" xfId="4" applyFont="1" applyFill="1"/>
    <xf numFmtId="4" fontId="4" fillId="2" borderId="0" xfId="4" applyNumberFormat="1" applyFont="1" applyFill="1" applyAlignment="1">
      <alignment horizontal="left"/>
    </xf>
    <xf numFmtId="0" fontId="4" fillId="3" borderId="0" xfId="4" applyFont="1" applyFill="1"/>
    <xf numFmtId="0" fontId="26" fillId="3" borderId="0" xfId="3" applyFont="1" applyFill="1" applyBorder="1" applyAlignment="1">
      <alignment wrapText="1"/>
    </xf>
    <xf numFmtId="3" fontId="26" fillId="3" borderId="0" xfId="3" applyNumberFormat="1" applyFont="1" applyFill="1" applyBorder="1" applyAlignment="1">
      <alignment wrapText="1"/>
    </xf>
    <xf numFmtId="165" fontId="26" fillId="3" borderId="0" xfId="3" applyNumberFormat="1" applyFont="1" applyFill="1" applyBorder="1" applyAlignment="1">
      <alignment horizontal="right" wrapText="1"/>
    </xf>
    <xf numFmtId="0" fontId="3" fillId="3" borderId="0" xfId="1" applyFont="1" applyFill="1" applyAlignment="1">
      <alignment horizontal="left"/>
    </xf>
    <xf numFmtId="166" fontId="5" fillId="3" borderId="0" xfId="1" applyNumberFormat="1" applyFont="1" applyFill="1"/>
    <xf numFmtId="0" fontId="17" fillId="0" borderId="2" xfId="5" applyFont="1" applyFill="1" applyBorder="1" applyAlignment="1">
      <alignment wrapText="1"/>
    </xf>
    <xf numFmtId="0" fontId="3" fillId="3" borderId="4" xfId="4" applyFont="1" applyFill="1" applyBorder="1" applyAlignment="1">
      <alignment horizontal="center" vertical="center" wrapText="1"/>
    </xf>
    <xf numFmtId="0" fontId="6" fillId="3" borderId="0" xfId="1" applyFont="1" applyFill="1" applyBorder="1"/>
    <xf numFmtId="0" fontId="3" fillId="3" borderId="0" xfId="1" applyFont="1" applyFill="1" applyBorder="1" applyAlignment="1">
      <alignment wrapText="1"/>
    </xf>
    <xf numFmtId="0" fontId="3" fillId="3" borderId="0" xfId="1" applyFont="1" applyFill="1" applyBorder="1"/>
    <xf numFmtId="3" fontId="3" fillId="3" borderId="0" xfId="1" applyNumberFormat="1" applyFont="1" applyFill="1" applyBorder="1"/>
    <xf numFmtId="165" fontId="3" fillId="3" borderId="0" xfId="1" applyNumberFormat="1" applyFont="1" applyFill="1" applyBorder="1" applyAlignment="1">
      <alignment horizontal="right"/>
    </xf>
    <xf numFmtId="4" fontId="3" fillId="3" borderId="0" xfId="1" applyNumberFormat="1" applyFont="1" applyFill="1" applyBorder="1"/>
    <xf numFmtId="0" fontId="3" fillId="3" borderId="0" xfId="1" applyFont="1" applyFill="1" applyBorder="1" applyAlignment="1">
      <alignment horizontal="left"/>
    </xf>
    <xf numFmtId="49" fontId="3" fillId="3" borderId="2" xfId="1" applyNumberFormat="1" applyFont="1" applyFill="1" applyBorder="1" applyAlignment="1">
      <alignment horizontal="center" vertical="center" wrapText="1"/>
    </xf>
    <xf numFmtId="0" fontId="17" fillId="3" borderId="2" xfId="1" applyFont="1" applyFill="1" applyBorder="1" applyAlignment="1" applyProtection="1">
      <alignment horizontal="center" vertical="center" wrapText="1"/>
    </xf>
    <xf numFmtId="49" fontId="3" fillId="3" borderId="2" xfId="1" applyNumberFormat="1" applyFont="1" applyFill="1" applyBorder="1" applyAlignment="1" applyProtection="1">
      <alignment horizontal="center" vertical="center" wrapText="1"/>
    </xf>
    <xf numFmtId="3" fontId="3" fillId="3" borderId="2" xfId="1" applyNumberFormat="1" applyFont="1" applyFill="1" applyBorder="1" applyAlignment="1" applyProtection="1">
      <alignment horizontal="center" vertical="center" wrapText="1"/>
    </xf>
    <xf numFmtId="165" fontId="3" fillId="3" borderId="2" xfId="1" applyNumberFormat="1" applyFont="1" applyFill="1" applyBorder="1" applyAlignment="1" applyProtection="1">
      <alignment horizontal="right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 wrapText="1"/>
    </xf>
    <xf numFmtId="165" fontId="3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17" fillId="3" borderId="6" xfId="1" applyFont="1" applyFill="1" applyBorder="1" applyAlignment="1">
      <alignment horizontal="center" vertical="center" wrapText="1"/>
    </xf>
    <xf numFmtId="167" fontId="17" fillId="3" borderId="6" xfId="1" applyNumberFormat="1" applyFont="1" applyFill="1" applyBorder="1" applyAlignment="1">
      <alignment horizontal="center" vertical="center" wrapText="1"/>
    </xf>
    <xf numFmtId="4" fontId="17" fillId="3" borderId="2" xfId="1" applyNumberFormat="1" applyFont="1" applyFill="1" applyBorder="1" applyAlignment="1">
      <alignment horizontal="center" vertical="center"/>
    </xf>
    <xf numFmtId="2" fontId="3" fillId="3" borderId="2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5" fontId="6" fillId="3" borderId="2" xfId="1" applyNumberFormat="1" applyFont="1" applyFill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0" fontId="6" fillId="3" borderId="0" xfId="1" applyFont="1" applyFill="1"/>
    <xf numFmtId="0" fontId="17" fillId="3" borderId="2" xfId="1" applyFont="1" applyFill="1" applyBorder="1" applyAlignment="1">
      <alignment horizontal="center" wrapText="1"/>
    </xf>
    <xf numFmtId="49" fontId="17" fillId="3" borderId="2" xfId="1" applyNumberFormat="1" applyFont="1" applyFill="1" applyBorder="1" applyAlignment="1" applyProtection="1">
      <alignment horizontal="center" wrapText="1"/>
    </xf>
    <xf numFmtId="3" fontId="17" fillId="3" borderId="2" xfId="1" applyNumberFormat="1" applyFont="1" applyFill="1" applyBorder="1" applyAlignment="1" applyProtection="1">
      <alignment horizontal="center" wrapText="1"/>
    </xf>
    <xf numFmtId="165" fontId="17" fillId="3" borderId="2" xfId="1" applyNumberFormat="1" applyFont="1" applyFill="1" applyBorder="1" applyAlignment="1" applyProtection="1">
      <alignment horizontal="right" vertical="center" wrapText="1"/>
    </xf>
    <xf numFmtId="0" fontId="17" fillId="3" borderId="2" xfId="1" applyFont="1" applyFill="1" applyBorder="1" applyAlignment="1">
      <alignment horizontal="center"/>
    </xf>
    <xf numFmtId="3" fontId="17" fillId="3" borderId="2" xfId="1" applyNumberFormat="1" applyFont="1" applyFill="1" applyBorder="1" applyAlignment="1">
      <alignment horizontal="center"/>
    </xf>
    <xf numFmtId="165" fontId="17" fillId="3" borderId="2" xfId="1" applyNumberFormat="1" applyFont="1" applyFill="1" applyBorder="1" applyAlignment="1">
      <alignment horizontal="center"/>
    </xf>
    <xf numFmtId="0" fontId="6" fillId="3" borderId="8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 wrapText="1"/>
    </xf>
    <xf numFmtId="168" fontId="17" fillId="3" borderId="6" xfId="1" applyNumberFormat="1" applyFont="1" applyFill="1" applyBorder="1" applyAlignment="1">
      <alignment horizontal="center" vertical="center"/>
    </xf>
    <xf numFmtId="4" fontId="17" fillId="3" borderId="6" xfId="1" applyNumberFormat="1" applyFont="1" applyFill="1" applyBorder="1" applyAlignment="1">
      <alignment horizontal="center" vertical="center"/>
    </xf>
    <xf numFmtId="4" fontId="3" fillId="3" borderId="2" xfId="1" applyNumberFormat="1" applyFont="1" applyFill="1" applyBorder="1" applyAlignment="1">
      <alignment horizontal="center" vertical="center" wrapText="1"/>
    </xf>
    <xf numFmtId="4" fontId="3" fillId="3" borderId="4" xfId="1" applyNumberFormat="1" applyFont="1" applyFill="1" applyBorder="1" applyAlignment="1">
      <alignment horizontal="center" vertical="center" wrapText="1"/>
    </xf>
    <xf numFmtId="4" fontId="3" fillId="3" borderId="0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wrapText="1"/>
    </xf>
    <xf numFmtId="0" fontId="6" fillId="3" borderId="2" xfId="1" applyFont="1" applyFill="1" applyBorder="1" applyAlignment="1">
      <alignment horizontal="center"/>
    </xf>
    <xf numFmtId="0" fontId="17" fillId="3" borderId="2" xfId="1" applyFont="1" applyFill="1" applyBorder="1" applyAlignment="1">
      <alignment horizontal="center" vertical="center"/>
    </xf>
    <xf numFmtId="165" fontId="26" fillId="3" borderId="6" xfId="1" applyNumberFormat="1" applyFont="1" applyFill="1" applyBorder="1" applyAlignment="1">
      <alignment horizontal="center"/>
    </xf>
    <xf numFmtId="3" fontId="17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/>
    </xf>
    <xf numFmtId="4" fontId="3" fillId="3" borderId="6" xfId="1" applyNumberFormat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17" fillId="3" borderId="0" xfId="1" applyFont="1" applyFill="1" applyBorder="1" applyAlignment="1">
      <alignment horizontal="center" vertical="center"/>
    </xf>
    <xf numFmtId="0" fontId="17" fillId="3" borderId="0" xfId="1" applyFont="1" applyFill="1" applyBorder="1"/>
    <xf numFmtId="3" fontId="17" fillId="3" borderId="0" xfId="1" applyNumberFormat="1" applyFont="1" applyFill="1" applyBorder="1" applyAlignment="1">
      <alignment horizontal="center" vertical="center"/>
    </xf>
    <xf numFmtId="169" fontId="17" fillId="3" borderId="0" xfId="1" applyNumberFormat="1" applyFont="1" applyFill="1" applyBorder="1" applyAlignment="1">
      <alignment horizontal="right" vertical="center"/>
    </xf>
    <xf numFmtId="0" fontId="3" fillId="3" borderId="4" xfId="1" applyFont="1" applyFill="1" applyBorder="1" applyAlignment="1">
      <alignment horizontal="center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9" xfId="1" applyFont="1" applyFill="1" applyBorder="1" applyAlignment="1">
      <alignment horizontal="center" vertical="center"/>
    </xf>
    <xf numFmtId="0" fontId="17" fillId="3" borderId="5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/>
    </xf>
    <xf numFmtId="3" fontId="17" fillId="3" borderId="2" xfId="1" applyNumberFormat="1" applyFont="1" applyFill="1" applyBorder="1" applyAlignment="1">
      <alignment horizontal="center" vertical="center" wrapText="1"/>
    </xf>
    <xf numFmtId="165" fontId="17" fillId="3" borderId="2" xfId="1" applyNumberFormat="1" applyFont="1" applyFill="1" applyBorder="1" applyAlignment="1">
      <alignment horizontal="right" vertical="center" wrapText="1"/>
    </xf>
    <xf numFmtId="0" fontId="3" fillId="3" borderId="7" xfId="1" applyFont="1" applyFill="1" applyBorder="1" applyAlignment="1">
      <alignment horizontal="center" vertical="center" wrapText="1"/>
    </xf>
    <xf numFmtId="170" fontId="17" fillId="3" borderId="2" xfId="1" applyNumberFormat="1" applyFont="1" applyFill="1" applyBorder="1" applyAlignment="1">
      <alignment horizontal="center" vertical="center" wrapText="1"/>
    </xf>
    <xf numFmtId="4" fontId="17" fillId="3" borderId="2" xfId="1" applyNumberFormat="1" applyFont="1" applyFill="1" applyBorder="1" applyAlignment="1">
      <alignment horizontal="center" vertical="center" wrapText="1"/>
    </xf>
    <xf numFmtId="166" fontId="17" fillId="3" borderId="2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/>
    </xf>
    <xf numFmtId="4" fontId="4" fillId="2" borderId="0" xfId="1" applyNumberFormat="1" applyFont="1" applyFill="1" applyBorder="1" applyAlignment="1">
      <alignment horizontal="left" vertical="center"/>
    </xf>
    <xf numFmtId="4" fontId="26" fillId="3" borderId="2" xfId="1" applyNumberFormat="1" applyFont="1" applyFill="1" applyBorder="1" applyAlignment="1">
      <alignment horizontal="center" vertical="center"/>
    </xf>
    <xf numFmtId="165" fontId="26" fillId="3" borderId="2" xfId="1" applyNumberFormat="1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3" fillId="3" borderId="0" xfId="1" applyFont="1" applyFill="1" applyBorder="1" applyAlignment="1">
      <alignment horizontal="center" wrapText="1"/>
    </xf>
    <xf numFmtId="0" fontId="3" fillId="3" borderId="0" xfId="1" applyFont="1" applyFill="1" applyBorder="1" applyAlignment="1">
      <alignment horizontal="center"/>
    </xf>
    <xf numFmtId="3" fontId="3" fillId="3" borderId="0" xfId="1" applyNumberFormat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165" fontId="3" fillId="3" borderId="2" xfId="1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Alignment="1">
      <alignment horizontal="center" vertical="center" wrapText="1"/>
    </xf>
    <xf numFmtId="49" fontId="4" fillId="2" borderId="0" xfId="1" applyNumberFormat="1" applyFont="1" applyFill="1" applyAlignment="1">
      <alignment horizontal="left" vertical="center" wrapText="1"/>
    </xf>
    <xf numFmtId="49" fontId="5" fillId="3" borderId="0" xfId="1" applyNumberFormat="1" applyFont="1" applyFill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wrapText="1"/>
    </xf>
    <xf numFmtId="4" fontId="3" fillId="3" borderId="0" xfId="1" applyNumberFormat="1" applyFont="1" applyFill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5" fillId="3" borderId="0" xfId="1" applyFont="1" applyFill="1" applyAlignment="1">
      <alignment horizontal="center" vertical="center"/>
    </xf>
    <xf numFmtId="3" fontId="3" fillId="3" borderId="2" xfId="1" applyNumberFormat="1" applyFont="1" applyFill="1" applyBorder="1" applyAlignment="1">
      <alignment horizontal="center" vertical="center"/>
    </xf>
    <xf numFmtId="3" fontId="6" fillId="3" borderId="2" xfId="1" applyNumberFormat="1" applyFont="1" applyFill="1" applyBorder="1" applyAlignment="1">
      <alignment horizontal="center" vertical="center"/>
    </xf>
    <xf numFmtId="4" fontId="3" fillId="3" borderId="0" xfId="4" applyNumberFormat="1" applyFont="1" applyFill="1" applyAlignment="1">
      <alignment horizontal="center"/>
    </xf>
    <xf numFmtId="0" fontId="6" fillId="3" borderId="0" xfId="1" applyFont="1" applyFill="1" applyBorder="1" applyAlignment="1">
      <alignment horizontal="center" vertical="center"/>
    </xf>
    <xf numFmtId="3" fontId="3" fillId="3" borderId="0" xfId="1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right" vertical="center"/>
    </xf>
    <xf numFmtId="4" fontId="3" fillId="3" borderId="0" xfId="1" applyNumberFormat="1" applyFont="1" applyFill="1"/>
    <xf numFmtId="0" fontId="3" fillId="3" borderId="3" xfId="1" applyFont="1" applyFill="1" applyBorder="1" applyAlignment="1">
      <alignment horizontal="center" vertical="center" wrapText="1"/>
    </xf>
    <xf numFmtId="170" fontId="3" fillId="3" borderId="2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right"/>
    </xf>
    <xf numFmtId="0" fontId="3" fillId="3" borderId="2" xfId="1" applyFont="1" applyFill="1" applyBorder="1" applyAlignment="1">
      <alignment wrapText="1"/>
    </xf>
    <xf numFmtId="0" fontId="3" fillId="3" borderId="2" xfId="1" applyFont="1" applyFill="1" applyBorder="1" applyAlignment="1">
      <alignment horizontal="left" wrapText="1"/>
    </xf>
    <xf numFmtId="0" fontId="3" fillId="3" borderId="2" xfId="1" applyFont="1" applyFill="1" applyBorder="1"/>
    <xf numFmtId="4" fontId="3" fillId="3" borderId="2" xfId="6" applyNumberFormat="1" applyFont="1" applyFill="1" applyBorder="1"/>
    <xf numFmtId="165" fontId="3" fillId="3" borderId="2" xfId="1" applyNumberFormat="1" applyFont="1" applyFill="1" applyBorder="1" applyAlignment="1">
      <alignment horizontal="right"/>
    </xf>
    <xf numFmtId="4" fontId="3" fillId="3" borderId="2" xfId="1" applyNumberFormat="1" applyFont="1" applyFill="1" applyBorder="1"/>
    <xf numFmtId="0" fontId="3" fillId="3" borderId="2" xfId="1" applyFont="1" applyFill="1" applyBorder="1" applyAlignment="1">
      <alignment vertical="center" wrapText="1"/>
    </xf>
    <xf numFmtId="4" fontId="3" fillId="3" borderId="3" xfId="1" applyNumberFormat="1" applyFont="1" applyFill="1" applyBorder="1"/>
    <xf numFmtId="0" fontId="17" fillId="0" borderId="2" xfId="5" applyFont="1" applyFill="1" applyBorder="1"/>
    <xf numFmtId="164" fontId="17" fillId="0" borderId="2" xfId="5" applyNumberFormat="1" applyFont="1" applyFill="1" applyBorder="1"/>
    <xf numFmtId="0" fontId="6" fillId="3" borderId="2" xfId="1" applyFont="1" applyFill="1" applyBorder="1" applyAlignment="1">
      <alignment wrapText="1"/>
    </xf>
    <xf numFmtId="0" fontId="6" fillId="3" borderId="2" xfId="1" applyFont="1" applyFill="1" applyBorder="1" applyAlignment="1">
      <alignment horizontal="left" wrapText="1"/>
    </xf>
    <xf numFmtId="0" fontId="6" fillId="3" borderId="2" xfId="1" applyFont="1" applyFill="1" applyBorder="1"/>
    <xf numFmtId="3" fontId="6" fillId="3" borderId="2" xfId="1" applyNumberFormat="1" applyFont="1" applyFill="1" applyBorder="1"/>
    <xf numFmtId="165" fontId="6" fillId="3" borderId="2" xfId="1" applyNumberFormat="1" applyFont="1" applyFill="1" applyBorder="1" applyAlignment="1">
      <alignment horizontal="right"/>
    </xf>
    <xf numFmtId="4" fontId="6" fillId="3" borderId="2" xfId="1" applyNumberFormat="1" applyFont="1" applyFill="1" applyBorder="1"/>
    <xf numFmtId="49" fontId="5" fillId="3" borderId="2" xfId="0" applyNumberFormat="1" applyFont="1" applyFill="1" applyBorder="1" applyAlignment="1">
      <alignment horizontal="left" vertical="center" wrapText="1"/>
    </xf>
    <xf numFmtId="3" fontId="3" fillId="3" borderId="2" xfId="6" applyNumberFormat="1" applyFont="1" applyFill="1" applyBorder="1"/>
    <xf numFmtId="4" fontId="17" fillId="3" borderId="2" xfId="1" applyNumberFormat="1" applyFont="1" applyFill="1" applyBorder="1"/>
    <xf numFmtId="4" fontId="4" fillId="2" borderId="0" xfId="1" applyNumberFormat="1" applyFont="1" applyFill="1" applyAlignment="1">
      <alignment horizontal="left"/>
    </xf>
    <xf numFmtId="3" fontId="3" fillId="3" borderId="2" xfId="1" applyNumberFormat="1" applyFont="1" applyFill="1" applyBorder="1"/>
    <xf numFmtId="164" fontId="3" fillId="3" borderId="0" xfId="1" applyNumberFormat="1" applyFont="1" applyFill="1" applyBorder="1"/>
    <xf numFmtId="0" fontId="3" fillId="3" borderId="2" xfId="1" applyFont="1" applyFill="1" applyBorder="1" applyAlignment="1">
      <alignment horizontal="left"/>
    </xf>
    <xf numFmtId="0" fontId="3" fillId="3" borderId="2" xfId="1" applyFont="1" applyFill="1" applyBorder="1" applyAlignment="1"/>
    <xf numFmtId="4" fontId="3" fillId="3" borderId="2" xfId="1" applyNumberFormat="1" applyFont="1" applyFill="1" applyBorder="1" applyAlignment="1"/>
    <xf numFmtId="4" fontId="3" fillId="3" borderId="0" xfId="1" applyNumberFormat="1" applyFont="1" applyFill="1" applyAlignment="1"/>
    <xf numFmtId="0" fontId="3" fillId="3" borderId="0" xfId="1" applyFont="1" applyFill="1" applyAlignment="1"/>
    <xf numFmtId="0" fontId="5" fillId="3" borderId="0" xfId="1" applyFont="1" applyFill="1" applyAlignment="1"/>
    <xf numFmtId="3" fontId="3" fillId="3" borderId="2" xfId="1" applyNumberFormat="1" applyFont="1" applyFill="1" applyBorder="1" applyAlignment="1">
      <alignment horizontal="right"/>
    </xf>
    <xf numFmtId="0" fontId="3" fillId="3" borderId="0" xfId="1" applyFont="1" applyFill="1" applyBorder="1" applyAlignment="1"/>
    <xf numFmtId="166" fontId="3" fillId="3" borderId="2" xfId="1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center"/>
    </xf>
    <xf numFmtId="0" fontId="17" fillId="3" borderId="2" xfId="5" applyFont="1" applyFill="1" applyBorder="1"/>
    <xf numFmtId="0" fontId="3" fillId="3" borderId="2" xfId="0" applyFont="1" applyFill="1" applyBorder="1" applyAlignment="1">
      <alignment horizontal="center" wrapText="1"/>
    </xf>
    <xf numFmtId="0" fontId="3" fillId="3" borderId="6" xfId="1" applyFont="1" applyFill="1" applyBorder="1" applyAlignment="1">
      <alignment horizontal="center" wrapText="1"/>
    </xf>
    <xf numFmtId="0" fontId="3" fillId="3" borderId="2" xfId="4" applyFont="1" applyFill="1" applyBorder="1" applyAlignment="1">
      <alignment horizontal="center" vertical="center" wrapText="1"/>
    </xf>
    <xf numFmtId="170" fontId="12" fillId="3" borderId="2" xfId="0" applyNumberFormat="1" applyFont="1" applyFill="1" applyBorder="1" applyAlignment="1">
      <alignment horizontal="right"/>
    </xf>
    <xf numFmtId="4" fontId="3" fillId="3" borderId="2" xfId="1" applyNumberFormat="1" applyFont="1" applyFill="1" applyBorder="1" applyAlignment="1">
      <alignment horizontal="right"/>
    </xf>
    <xf numFmtId="0" fontId="3" fillId="3" borderId="4" xfId="1" applyFont="1" applyFill="1" applyBorder="1" applyAlignment="1">
      <alignment horizontal="center" wrapText="1"/>
    </xf>
    <xf numFmtId="4" fontId="6" fillId="3" borderId="2" xfId="1" applyNumberFormat="1" applyFont="1" applyFill="1" applyBorder="1" applyAlignment="1">
      <alignment horizontal="right"/>
    </xf>
    <xf numFmtId="49" fontId="3" fillId="3" borderId="4" xfId="1" applyNumberFormat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4" fontId="4" fillId="2" borderId="0" xfId="1" applyNumberFormat="1" applyFont="1" applyFill="1" applyAlignment="1">
      <alignment horizontal="left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" fontId="3" fillId="3" borderId="0" xfId="1" applyNumberFormat="1" applyFont="1" applyFill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 wrapText="1"/>
    </xf>
    <xf numFmtId="165" fontId="3" fillId="3" borderId="0" xfId="1" applyNumberFormat="1" applyFont="1" applyFill="1" applyAlignment="1">
      <alignment horizontal="center"/>
    </xf>
    <xf numFmtId="171" fontId="3" fillId="3" borderId="2" xfId="1" applyNumberFormat="1" applyFont="1" applyFill="1" applyBorder="1"/>
    <xf numFmtId="165" fontId="3" fillId="3" borderId="2" xfId="1" applyNumberFormat="1" applyFont="1" applyFill="1" applyBorder="1" applyAlignment="1">
      <alignment wrapText="1"/>
    </xf>
    <xf numFmtId="165" fontId="3" fillId="3" borderId="0" xfId="1" applyNumberFormat="1" applyFont="1" applyFill="1"/>
    <xf numFmtId="0" fontId="6" fillId="3" borderId="2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horizontal="center" wrapText="1"/>
    </xf>
    <xf numFmtId="0" fontId="6" fillId="3" borderId="5" xfId="1" applyFont="1" applyFill="1" applyBorder="1" applyAlignment="1">
      <alignment horizontal="center" wrapText="1"/>
    </xf>
    <xf numFmtId="165" fontId="6" fillId="3" borderId="3" xfId="1" applyNumberFormat="1" applyFont="1" applyFill="1" applyBorder="1" applyAlignment="1">
      <alignment horizontal="center" wrapText="1"/>
    </xf>
    <xf numFmtId="165" fontId="6" fillId="3" borderId="5" xfId="1" applyNumberFormat="1" applyFont="1" applyFill="1" applyBorder="1" applyAlignment="1">
      <alignment horizontal="center" wrapText="1"/>
    </xf>
    <xf numFmtId="166" fontId="3" fillId="3" borderId="2" xfId="1" applyNumberFormat="1" applyFont="1" applyFill="1" applyBorder="1"/>
    <xf numFmtId="165" fontId="6" fillId="3" borderId="2" xfId="1" applyNumberFormat="1" applyFont="1" applyFill="1" applyBorder="1" applyAlignment="1">
      <alignment horizontal="center"/>
    </xf>
    <xf numFmtId="0" fontId="6" fillId="3" borderId="12" xfId="1" applyFont="1" applyFill="1" applyBorder="1" applyAlignment="1">
      <alignment wrapText="1"/>
    </xf>
    <xf numFmtId="0" fontId="6" fillId="3" borderId="0" xfId="1" applyFont="1" applyFill="1" applyBorder="1" applyAlignment="1">
      <alignment wrapText="1"/>
    </xf>
    <xf numFmtId="0" fontId="6" fillId="3" borderId="0" xfId="1" applyFont="1" applyFill="1" applyBorder="1" applyAlignment="1">
      <alignment horizontal="center" wrapText="1"/>
    </xf>
    <xf numFmtId="165" fontId="6" fillId="3" borderId="0" xfId="1" applyNumberFormat="1" applyFont="1" applyFill="1" applyBorder="1" applyAlignment="1">
      <alignment horizontal="center" wrapText="1"/>
    </xf>
    <xf numFmtId="166" fontId="3" fillId="3" borderId="0" xfId="1" applyNumberFormat="1" applyFont="1" applyFill="1" applyBorder="1"/>
    <xf numFmtId="165" fontId="6" fillId="3" borderId="0" xfId="1" applyNumberFormat="1" applyFont="1" applyFill="1" applyBorder="1"/>
    <xf numFmtId="0" fontId="17" fillId="3" borderId="2" xfId="5" applyFont="1" applyFill="1" applyBorder="1" applyAlignment="1">
      <alignment horizontal="center" vertical="center" wrapText="1"/>
    </xf>
    <xf numFmtId="164" fontId="17" fillId="3" borderId="2" xfId="5" applyNumberFormat="1" applyFont="1" applyFill="1" applyBorder="1" applyAlignment="1">
      <alignment horizontal="center" vertical="center" wrapText="1"/>
    </xf>
    <xf numFmtId="0" fontId="17" fillId="3" borderId="0" xfId="5" applyFont="1" applyFill="1"/>
    <xf numFmtId="0" fontId="17" fillId="3" borderId="2" xfId="5" applyFont="1" applyFill="1" applyBorder="1" applyAlignment="1">
      <alignment horizontal="center" vertical="center" wrapText="1"/>
    </xf>
    <xf numFmtId="164" fontId="17" fillId="3" borderId="2" xfId="5" applyNumberFormat="1" applyFont="1" applyFill="1" applyBorder="1" applyAlignment="1">
      <alignment horizontal="center" vertical="center" wrapText="1"/>
    </xf>
    <xf numFmtId="165" fontId="17" fillId="3" borderId="2" xfId="5" applyNumberFormat="1" applyFont="1" applyFill="1" applyBorder="1" applyAlignment="1">
      <alignment horizontal="center" vertical="center" wrapText="1"/>
    </xf>
    <xf numFmtId="2" fontId="17" fillId="3" borderId="2" xfId="5" applyNumberFormat="1" applyFont="1" applyFill="1" applyBorder="1" applyAlignment="1">
      <alignment horizontal="center" vertical="center" wrapText="1"/>
    </xf>
    <xf numFmtId="170" fontId="17" fillId="3" borderId="2" xfId="5" applyNumberFormat="1" applyFont="1" applyFill="1" applyBorder="1" applyAlignment="1">
      <alignment horizontal="center" vertical="center" wrapText="1"/>
    </xf>
    <xf numFmtId="0" fontId="26" fillId="3" borderId="2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wrapText="1"/>
    </xf>
    <xf numFmtId="0" fontId="17" fillId="3" borderId="2" xfId="5" applyFont="1" applyFill="1" applyBorder="1" applyAlignment="1">
      <alignment horizontal="left" wrapText="1"/>
    </xf>
    <xf numFmtId="172" fontId="13" fillId="3" borderId="2" xfId="5" applyNumberFormat="1" applyFont="1" applyFill="1" applyBorder="1" applyAlignment="1">
      <alignment horizontal="center"/>
    </xf>
    <xf numFmtId="173" fontId="13" fillId="3" borderId="2" xfId="5" applyNumberFormat="1" applyFont="1" applyFill="1" applyBorder="1" applyAlignment="1">
      <alignment horizontal="center"/>
    </xf>
    <xf numFmtId="0" fontId="17" fillId="3" borderId="2" xfId="5" applyFont="1" applyFill="1" applyBorder="1" applyAlignment="1">
      <alignment horizontal="center"/>
    </xf>
    <xf numFmtId="165" fontId="17" fillId="3" borderId="2" xfId="5" applyNumberFormat="1" applyFont="1" applyFill="1" applyBorder="1" applyAlignment="1">
      <alignment horizontal="center"/>
    </xf>
    <xf numFmtId="165" fontId="17" fillId="3" borderId="0" xfId="5" applyNumberFormat="1" applyFont="1" applyFill="1"/>
    <xf numFmtId="0" fontId="3" fillId="3" borderId="0" xfId="0" applyFont="1" applyFill="1" applyBorder="1"/>
    <xf numFmtId="49" fontId="26" fillId="3" borderId="0" xfId="0" applyNumberFormat="1" applyFont="1" applyFill="1" applyBorder="1" applyAlignment="1" applyProtection="1">
      <alignment horizontal="center"/>
    </xf>
    <xf numFmtId="4" fontId="26" fillId="3" borderId="0" xfId="0" applyNumberFormat="1" applyFont="1" applyFill="1" applyBorder="1" applyAlignment="1" applyProtection="1">
      <alignment horizontal="right"/>
    </xf>
    <xf numFmtId="0" fontId="3" fillId="3" borderId="0" xfId="0" applyFont="1" applyFill="1" applyAlignment="1">
      <alignment horizontal="right"/>
    </xf>
    <xf numFmtId="49" fontId="3" fillId="3" borderId="2" xfId="5" applyNumberFormat="1" applyFont="1" applyFill="1" applyBorder="1" applyAlignment="1">
      <alignment horizontal="center" vertical="center" wrapText="1"/>
    </xf>
    <xf numFmtId="170" fontId="3" fillId="3" borderId="2" xfId="1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 wrapText="1"/>
    </xf>
    <xf numFmtId="2" fontId="3" fillId="3" borderId="2" xfId="1" applyNumberFormat="1" applyFont="1" applyFill="1" applyBorder="1" applyAlignment="1">
      <alignment horizontal="center"/>
    </xf>
    <xf numFmtId="1" fontId="3" fillId="3" borderId="2" xfId="1" applyNumberFormat="1" applyFont="1" applyFill="1" applyBorder="1" applyAlignment="1">
      <alignment horizontal="center"/>
    </xf>
    <xf numFmtId="2" fontId="3" fillId="3" borderId="0" xfId="1" applyNumberFormat="1" applyFont="1" applyFill="1" applyAlignment="1"/>
    <xf numFmtId="3" fontId="6" fillId="3" borderId="2" xfId="1" applyNumberFormat="1" applyFont="1" applyFill="1" applyBorder="1" applyAlignment="1">
      <alignment horizontal="center"/>
    </xf>
    <xf numFmtId="4" fontId="6" fillId="3" borderId="2" xfId="1" applyNumberFormat="1" applyFont="1" applyFill="1" applyBorder="1" applyAlignment="1">
      <alignment horizontal="center"/>
    </xf>
    <xf numFmtId="0" fontId="6" fillId="3" borderId="0" xfId="1" applyFont="1" applyFill="1" applyBorder="1" applyAlignment="1">
      <alignment horizontal="right"/>
    </xf>
    <xf numFmtId="165" fontId="3" fillId="3" borderId="2" xfId="1" applyNumberFormat="1" applyFont="1" applyFill="1" applyBorder="1" applyAlignment="1">
      <alignment horizontal="right" vertical="center" wrapText="1"/>
    </xf>
    <xf numFmtId="164" fontId="3" fillId="3" borderId="2" xfId="1" applyNumberFormat="1" applyFont="1" applyFill="1" applyBorder="1" applyAlignment="1">
      <alignment horizontal="center"/>
    </xf>
    <xf numFmtId="165" fontId="3" fillId="3" borderId="2" xfId="1" applyNumberFormat="1" applyFont="1" applyFill="1" applyBorder="1"/>
    <xf numFmtId="0" fontId="3" fillId="3" borderId="7" xfId="1" applyFont="1" applyFill="1" applyBorder="1" applyAlignment="1">
      <alignment horizontal="center" vertical="center" wrapText="1"/>
    </xf>
    <xf numFmtId="0" fontId="3" fillId="3" borderId="2" xfId="5" applyFont="1" applyFill="1" applyBorder="1" applyAlignment="1">
      <alignment horizontal="center" vertical="center" wrapText="1"/>
    </xf>
    <xf numFmtId="3" fontId="3" fillId="3" borderId="0" xfId="1" applyNumberFormat="1" applyFont="1" applyFill="1"/>
    <xf numFmtId="165" fontId="3" fillId="3" borderId="0" xfId="1" applyNumberFormat="1" applyFont="1" applyFill="1" applyAlignment="1">
      <alignment horizontal="right"/>
    </xf>
    <xf numFmtId="0" fontId="4" fillId="3" borderId="0" xfId="1" applyFont="1" applyFill="1" applyBorder="1"/>
    <xf numFmtId="0" fontId="5" fillId="3" borderId="0" xfId="1" applyFont="1" applyFill="1" applyBorder="1" applyAlignment="1">
      <alignment horizontal="left" wrapText="1"/>
    </xf>
    <xf numFmtId="3" fontId="5" fillId="3" borderId="0" xfId="1" applyNumberFormat="1" applyFont="1" applyFill="1" applyBorder="1"/>
    <xf numFmtId="165" fontId="5" fillId="3" borderId="0" xfId="1" applyNumberFormat="1" applyFont="1" applyFill="1" applyBorder="1" applyAlignment="1">
      <alignment horizontal="right"/>
    </xf>
    <xf numFmtId="165" fontId="4" fillId="3" borderId="0" xfId="1" applyNumberFormat="1" applyFont="1" applyFill="1" applyBorder="1"/>
    <xf numFmtId="0" fontId="10" fillId="2" borderId="0" xfId="7" applyFont="1" applyFill="1" applyAlignment="1">
      <alignment horizontal="left"/>
    </xf>
    <xf numFmtId="0" fontId="3" fillId="2" borderId="0" xfId="7" applyFont="1" applyFill="1" applyAlignment="1">
      <alignment horizontal="left"/>
    </xf>
    <xf numFmtId="0" fontId="4" fillId="2" borderId="0" xfId="7" applyFont="1" applyFill="1" applyAlignment="1">
      <alignment horizontal="left"/>
    </xf>
    <xf numFmtId="0" fontId="10" fillId="3" borderId="0" xfId="7" applyFont="1" applyFill="1" applyAlignment="1">
      <alignment horizontal="right"/>
    </xf>
    <xf numFmtId="0" fontId="10" fillId="3" borderId="0" xfId="7" applyFont="1" applyFill="1" applyAlignment="1">
      <alignment horizontal="left"/>
    </xf>
    <xf numFmtId="0" fontId="3" fillId="3" borderId="0" xfId="7" applyFont="1" applyFill="1"/>
    <xf numFmtId="0" fontId="4" fillId="3" borderId="0" xfId="7" applyFont="1" applyFill="1"/>
    <xf numFmtId="0" fontId="4" fillId="2" borderId="0" xfId="7" applyFont="1" applyFill="1"/>
    <xf numFmtId="0" fontId="3" fillId="3" borderId="4" xfId="7" applyFont="1" applyFill="1" applyBorder="1" applyAlignment="1">
      <alignment horizontal="center" vertical="center" wrapText="1"/>
    </xf>
    <xf numFmtId="2" fontId="3" fillId="3" borderId="4" xfId="7" applyNumberFormat="1" applyFont="1" applyFill="1" applyBorder="1" applyAlignment="1">
      <alignment horizontal="center" vertical="center" wrapText="1"/>
    </xf>
    <xf numFmtId="164" fontId="3" fillId="3" borderId="4" xfId="7" applyNumberFormat="1" applyFont="1" applyFill="1" applyBorder="1" applyAlignment="1">
      <alignment horizontal="center" vertical="center" wrapText="1"/>
    </xf>
    <xf numFmtId="3" fontId="3" fillId="3" borderId="4" xfId="7" applyNumberFormat="1" applyFont="1" applyFill="1" applyBorder="1" applyAlignment="1">
      <alignment horizontal="center" vertical="center" wrapText="1"/>
    </xf>
    <xf numFmtId="165" fontId="3" fillId="3" borderId="4" xfId="7" applyNumberFormat="1" applyFont="1" applyFill="1" applyBorder="1" applyAlignment="1">
      <alignment horizontal="center" vertical="center" wrapText="1"/>
    </xf>
    <xf numFmtId="2" fontId="3" fillId="3" borderId="3" xfId="7" applyNumberFormat="1" applyFont="1" applyFill="1" applyBorder="1" applyAlignment="1">
      <alignment horizontal="center" wrapText="1"/>
    </xf>
    <xf numFmtId="2" fontId="3" fillId="3" borderId="5" xfId="7" applyNumberFormat="1" applyFont="1" applyFill="1" applyBorder="1" applyAlignment="1">
      <alignment horizontal="center" wrapText="1"/>
    </xf>
    <xf numFmtId="0" fontId="3" fillId="3" borderId="2" xfId="7" applyFont="1" applyFill="1" applyBorder="1" applyAlignment="1">
      <alignment horizontal="center" vertical="center" wrapText="1"/>
    </xf>
    <xf numFmtId="0" fontId="3" fillId="2" borderId="0" xfId="7" applyFont="1" applyFill="1"/>
    <xf numFmtId="0" fontId="3" fillId="3" borderId="6" xfId="7" applyFont="1" applyFill="1" applyBorder="1" applyAlignment="1">
      <alignment horizontal="center" vertical="center" wrapText="1"/>
    </xf>
    <xf numFmtId="2" fontId="3" fillId="3" borderId="6" xfId="7" applyNumberFormat="1" applyFont="1" applyFill="1" applyBorder="1" applyAlignment="1">
      <alignment horizontal="center" vertical="center" wrapText="1"/>
    </xf>
    <xf numFmtId="164" fontId="3" fillId="3" borderId="6" xfId="7" applyNumberFormat="1" applyFont="1" applyFill="1" applyBorder="1" applyAlignment="1">
      <alignment horizontal="center" vertical="center" wrapText="1"/>
    </xf>
    <xf numFmtId="3" fontId="3" fillId="3" borderId="6" xfId="7" applyNumberFormat="1" applyFont="1" applyFill="1" applyBorder="1" applyAlignment="1">
      <alignment horizontal="center" vertical="center" wrapText="1"/>
    </xf>
    <xf numFmtId="165" fontId="3" fillId="3" borderId="6" xfId="7" applyNumberFormat="1" applyFont="1" applyFill="1" applyBorder="1" applyAlignment="1">
      <alignment horizontal="center" vertical="center" wrapText="1"/>
    </xf>
    <xf numFmtId="2" fontId="3" fillId="3" borderId="2" xfId="7" applyNumberFormat="1" applyFont="1" applyFill="1" applyBorder="1" applyAlignment="1">
      <alignment horizontal="center" vertical="center" wrapText="1"/>
    </xf>
    <xf numFmtId="0" fontId="3" fillId="3" borderId="2" xfId="7" applyFont="1" applyFill="1" applyBorder="1" applyAlignment="1">
      <alignment horizontal="center" vertical="center" wrapText="1"/>
    </xf>
    <xf numFmtId="49" fontId="3" fillId="3" borderId="2" xfId="7" applyNumberFormat="1" applyFont="1" applyFill="1" applyBorder="1" applyAlignment="1">
      <alignment horizontal="center" vertical="center"/>
    </xf>
    <xf numFmtId="3" fontId="3" fillId="3" borderId="2" xfId="7" applyNumberFormat="1" applyFont="1" applyFill="1" applyBorder="1" applyAlignment="1">
      <alignment horizontal="center" vertical="center" wrapText="1"/>
    </xf>
    <xf numFmtId="165" fontId="3" fillId="3" borderId="2" xfId="7" applyNumberFormat="1" applyFont="1" applyFill="1" applyBorder="1" applyAlignment="1">
      <alignment horizontal="center" vertical="center"/>
    </xf>
    <xf numFmtId="0" fontId="3" fillId="3" borderId="2" xfId="7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2" borderId="0" xfId="0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4" fontId="23" fillId="3" borderId="0" xfId="0" applyNumberFormat="1" applyFont="1" applyFill="1"/>
    <xf numFmtId="3" fontId="20" fillId="2" borderId="0" xfId="0" applyNumberFormat="1" applyFont="1" applyFill="1"/>
    <xf numFmtId="49" fontId="3" fillId="3" borderId="2" xfId="8" applyNumberFormat="1" applyFont="1" applyFill="1" applyBorder="1" applyAlignment="1">
      <alignment horizontal="center" vertical="center" wrapText="1"/>
    </xf>
    <xf numFmtId="3" fontId="3" fillId="3" borderId="2" xfId="8" applyNumberFormat="1" applyFont="1" applyFill="1" applyBorder="1" applyAlignment="1">
      <alignment horizontal="center" vertical="center" wrapText="1"/>
    </xf>
    <xf numFmtId="165" fontId="3" fillId="3" borderId="2" xfId="8" applyNumberFormat="1" applyFont="1" applyFill="1" applyBorder="1" applyAlignment="1">
      <alignment horizontal="center" vertical="center" wrapText="1"/>
    </xf>
    <xf numFmtId="0" fontId="3" fillId="3" borderId="0" xfId="7" applyFont="1" applyFill="1" applyBorder="1" applyAlignment="1">
      <alignment horizontal="center" vertical="center" wrapText="1"/>
    </xf>
    <xf numFmtId="0" fontId="3" fillId="3" borderId="0" xfId="8" applyFont="1" applyFill="1"/>
    <xf numFmtId="49" fontId="3" fillId="3" borderId="0" xfId="8" applyNumberFormat="1" applyFont="1" applyFill="1" applyAlignment="1">
      <alignment horizontal="center" vertical="center" wrapText="1"/>
    </xf>
    <xf numFmtId="49" fontId="3" fillId="2" borderId="0" xfId="8" applyNumberFormat="1" applyFont="1" applyFill="1" applyAlignment="1">
      <alignment horizontal="center" vertical="center" wrapText="1"/>
    </xf>
    <xf numFmtId="0" fontId="3" fillId="3" borderId="2" xfId="8" applyFont="1" applyFill="1" applyBorder="1" applyAlignment="1">
      <alignment horizontal="center"/>
    </xf>
    <xf numFmtId="0" fontId="3" fillId="3" borderId="2" xfId="8" applyFont="1" applyFill="1" applyBorder="1" applyAlignment="1">
      <alignment horizontal="center" wrapText="1"/>
    </xf>
    <xf numFmtId="0" fontId="3" fillId="3" borderId="0" xfId="8" applyFont="1" applyFill="1" applyAlignment="1">
      <alignment horizontal="center"/>
    </xf>
    <xf numFmtId="0" fontId="3" fillId="2" borderId="0" xfId="8" applyFont="1" applyFill="1" applyAlignment="1">
      <alignment horizontal="center"/>
    </xf>
    <xf numFmtId="0" fontId="6" fillId="3" borderId="2" xfId="8" applyFont="1" applyFill="1" applyBorder="1"/>
    <xf numFmtId="0" fontId="3" fillId="3" borderId="2" xfId="8" applyFont="1" applyFill="1" applyBorder="1" applyAlignment="1">
      <alignment wrapText="1"/>
    </xf>
    <xf numFmtId="0" fontId="3" fillId="3" borderId="2" xfId="8" applyFont="1" applyFill="1" applyBorder="1" applyAlignment="1">
      <alignment horizontal="left" wrapText="1"/>
    </xf>
    <xf numFmtId="0" fontId="3" fillId="3" borderId="2" xfId="8" applyFont="1" applyFill="1" applyBorder="1"/>
    <xf numFmtId="3" fontId="3" fillId="3" borderId="2" xfId="8" applyNumberFormat="1" applyFont="1" applyFill="1" applyBorder="1" applyAlignment="1">
      <alignment horizontal="right"/>
    </xf>
    <xf numFmtId="165" fontId="3" fillId="3" borderId="2" xfId="8" applyNumberFormat="1" applyFont="1" applyFill="1" applyBorder="1" applyAlignment="1">
      <alignment horizontal="right"/>
    </xf>
    <xf numFmtId="0" fontId="3" fillId="3" borderId="2" xfId="8" applyFont="1" applyFill="1" applyBorder="1" applyAlignment="1">
      <alignment horizontal="right"/>
    </xf>
    <xf numFmtId="4" fontId="3" fillId="3" borderId="2" xfId="8" applyNumberFormat="1" applyFont="1" applyFill="1" applyBorder="1" applyAlignment="1">
      <alignment horizontal="right"/>
    </xf>
    <xf numFmtId="0" fontId="3" fillId="3" borderId="4" xfId="8" applyFont="1" applyFill="1" applyBorder="1" applyAlignment="1">
      <alignment horizontal="center" vertical="center" wrapText="1"/>
    </xf>
    <xf numFmtId="2" fontId="3" fillId="3" borderId="0" xfId="7" applyNumberFormat="1" applyFont="1" applyFill="1" applyBorder="1" applyAlignment="1">
      <alignment horizontal="center" vertical="center" wrapText="1"/>
    </xf>
    <xf numFmtId="4" fontId="6" fillId="3" borderId="0" xfId="8" applyNumberFormat="1" applyFont="1" applyFill="1"/>
    <xf numFmtId="165" fontId="3" fillId="3" borderId="0" xfId="8" applyNumberFormat="1" applyFont="1" applyFill="1"/>
    <xf numFmtId="0" fontId="3" fillId="2" borderId="0" xfId="8" applyFont="1" applyFill="1"/>
    <xf numFmtId="174" fontId="3" fillId="3" borderId="2" xfId="8" applyNumberFormat="1" applyFont="1" applyFill="1" applyBorder="1" applyAlignment="1">
      <alignment horizontal="right"/>
    </xf>
    <xf numFmtId="0" fontId="3" fillId="3" borderId="7" xfId="8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3" borderId="2" xfId="8" applyFont="1" applyFill="1" applyBorder="1" applyAlignment="1">
      <alignment wrapText="1"/>
    </xf>
    <xf numFmtId="0" fontId="6" fillId="3" borderId="2" xfId="8" applyFont="1" applyFill="1" applyBorder="1" applyAlignment="1">
      <alignment horizontal="left" wrapText="1"/>
    </xf>
    <xf numFmtId="3" fontId="6" fillId="3" borderId="2" xfId="8" applyNumberFormat="1" applyFont="1" applyFill="1" applyBorder="1"/>
    <xf numFmtId="165" fontId="6" fillId="3" borderId="2" xfId="8" applyNumberFormat="1" applyFont="1" applyFill="1" applyBorder="1" applyAlignment="1">
      <alignment horizontal="right"/>
    </xf>
    <xf numFmtId="0" fontId="6" fillId="3" borderId="2" xfId="8" applyFont="1" applyFill="1" applyBorder="1" applyAlignment="1">
      <alignment horizontal="right"/>
    </xf>
    <xf numFmtId="4" fontId="6" fillId="3" borderId="2" xfId="8" applyNumberFormat="1" applyFont="1" applyFill="1" applyBorder="1" applyAlignment="1">
      <alignment horizontal="right"/>
    </xf>
    <xf numFmtId="4" fontId="3" fillId="3" borderId="0" xfId="8" applyNumberFormat="1" applyFont="1" applyFill="1"/>
    <xf numFmtId="0" fontId="6" fillId="3" borderId="0" xfId="8" applyFont="1" applyFill="1"/>
    <xf numFmtId="166" fontId="3" fillId="2" borderId="0" xfId="7" applyNumberFormat="1" applyFont="1" applyFill="1"/>
    <xf numFmtId="0" fontId="6" fillId="3" borderId="0" xfId="7" applyFont="1" applyFill="1"/>
    <xf numFmtId="3" fontId="3" fillId="3" borderId="0" xfId="7" applyNumberFormat="1" applyFont="1" applyFill="1"/>
    <xf numFmtId="165" fontId="3" fillId="3" borderId="0" xfId="7" applyNumberFormat="1" applyFont="1" applyFill="1" applyAlignment="1">
      <alignment horizontal="right"/>
    </xf>
    <xf numFmtId="0" fontId="3" fillId="0" borderId="0" xfId="7" applyFont="1" applyFill="1"/>
    <xf numFmtId="49" fontId="3" fillId="3" borderId="2" xfId="7" applyNumberFormat="1" applyFont="1" applyFill="1" applyBorder="1" applyAlignment="1">
      <alignment horizontal="center" vertical="center" wrapText="1"/>
    </xf>
    <xf numFmtId="165" fontId="3" fillId="3" borderId="2" xfId="7" applyNumberFormat="1" applyFont="1" applyFill="1" applyBorder="1" applyAlignment="1">
      <alignment horizontal="right" vertical="center" wrapText="1"/>
    </xf>
    <xf numFmtId="0" fontId="5" fillId="3" borderId="0" xfId="7" applyFont="1" applyFill="1" applyBorder="1"/>
    <xf numFmtId="49" fontId="3" fillId="3" borderId="0" xfId="7" applyNumberFormat="1" applyFont="1" applyFill="1" applyAlignment="1">
      <alignment horizontal="center" vertical="center" wrapText="1"/>
    </xf>
    <xf numFmtId="49" fontId="3" fillId="2" borderId="0" xfId="7" applyNumberFormat="1" applyFont="1" applyFill="1" applyAlignment="1">
      <alignment horizontal="center" vertical="center" wrapText="1"/>
    </xf>
    <xf numFmtId="0" fontId="3" fillId="3" borderId="2" xfId="7" applyFont="1" applyFill="1" applyBorder="1" applyAlignment="1">
      <alignment horizontal="center"/>
    </xf>
    <xf numFmtId="3" fontId="3" fillId="3" borderId="2" xfId="7" applyNumberFormat="1" applyFont="1" applyFill="1" applyBorder="1" applyAlignment="1">
      <alignment horizontal="center"/>
    </xf>
    <xf numFmtId="170" fontId="3" fillId="3" borderId="2" xfId="7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5" fillId="3" borderId="0" xfId="7" applyFont="1" applyFill="1" applyBorder="1" applyAlignment="1">
      <alignment horizontal="center"/>
    </xf>
    <xf numFmtId="0" fontId="3" fillId="3" borderId="0" xfId="7" applyFont="1" applyFill="1" applyAlignment="1">
      <alignment horizontal="center"/>
    </xf>
    <xf numFmtId="0" fontId="3" fillId="2" borderId="0" xfId="7" applyFont="1" applyFill="1" applyAlignment="1">
      <alignment horizontal="center"/>
    </xf>
    <xf numFmtId="0" fontId="6" fillId="3" borderId="2" xfId="7" applyFont="1" applyFill="1" applyBorder="1" applyAlignment="1">
      <alignment horizontal="left" vertical="center"/>
    </xf>
    <xf numFmtId="0" fontId="3" fillId="3" borderId="2" xfId="7" applyFont="1" applyFill="1" applyBorder="1" applyAlignment="1">
      <alignment horizontal="left" vertical="center" wrapText="1"/>
    </xf>
    <xf numFmtId="0" fontId="3" fillId="3" borderId="2" xfId="7" applyFont="1" applyFill="1" applyBorder="1" applyAlignment="1">
      <alignment horizontal="left" vertical="center"/>
    </xf>
    <xf numFmtId="3" fontId="3" fillId="3" borderId="2" xfId="7" applyNumberFormat="1" applyFont="1" applyFill="1" applyBorder="1" applyAlignment="1">
      <alignment horizontal="right" vertical="center"/>
    </xf>
    <xf numFmtId="165" fontId="3" fillId="3" borderId="2" xfId="7" applyNumberFormat="1" applyFont="1" applyFill="1" applyBorder="1" applyAlignment="1">
      <alignment horizontal="right" vertical="center"/>
    </xf>
    <xf numFmtId="0" fontId="3" fillId="3" borderId="2" xfId="7" applyFont="1" applyFill="1" applyBorder="1" applyAlignment="1">
      <alignment horizontal="right" vertical="center"/>
    </xf>
    <xf numFmtId="0" fontId="3" fillId="3" borderId="2" xfId="7" applyFont="1" applyFill="1" applyBorder="1" applyAlignment="1">
      <alignment horizontal="right" vertical="center" wrapText="1"/>
    </xf>
    <xf numFmtId="164" fontId="5" fillId="3" borderId="0" xfId="7" applyNumberFormat="1" applyFont="1" applyFill="1" applyBorder="1" applyAlignment="1">
      <alignment horizontal="left" vertical="center"/>
    </xf>
    <xf numFmtId="0" fontId="5" fillId="3" borderId="0" xfId="7" applyFont="1" applyFill="1" applyBorder="1" applyAlignment="1">
      <alignment horizontal="left" vertical="center"/>
    </xf>
    <xf numFmtId="0" fontId="3" fillId="3" borderId="0" xfId="7" applyFont="1" applyFill="1" applyAlignment="1">
      <alignment horizontal="left" vertical="center"/>
    </xf>
    <xf numFmtId="0" fontId="3" fillId="2" borderId="0" xfId="7" applyFont="1" applyFill="1" applyAlignment="1">
      <alignment horizontal="left" vertical="center"/>
    </xf>
    <xf numFmtId="0" fontId="3" fillId="3" borderId="7" xfId="7" applyFont="1" applyFill="1" applyBorder="1" applyAlignment="1">
      <alignment horizontal="center" vertical="center" wrapText="1"/>
    </xf>
    <xf numFmtId="0" fontId="6" fillId="3" borderId="2" xfId="7" applyFont="1" applyFill="1" applyBorder="1" applyAlignment="1">
      <alignment wrapText="1"/>
    </xf>
    <xf numFmtId="0" fontId="6" fillId="3" borderId="2" xfId="7" applyFont="1" applyFill="1" applyBorder="1" applyAlignment="1">
      <alignment horizontal="left" wrapText="1"/>
    </xf>
    <xf numFmtId="0" fontId="6" fillId="3" borderId="2" xfId="7" applyFont="1" applyFill="1" applyBorder="1"/>
    <xf numFmtId="0" fontId="6" fillId="3" borderId="2" xfId="7" applyFont="1" applyFill="1" applyBorder="1" applyAlignment="1">
      <alignment horizontal="right"/>
    </xf>
    <xf numFmtId="3" fontId="6" fillId="3" borderId="2" xfId="7" applyNumberFormat="1" applyFont="1" applyFill="1" applyBorder="1" applyAlignment="1">
      <alignment horizontal="right"/>
    </xf>
    <xf numFmtId="165" fontId="6" fillId="3" borderId="2" xfId="7" applyNumberFormat="1" applyFont="1" applyFill="1" applyBorder="1" applyAlignment="1">
      <alignment horizontal="right"/>
    </xf>
    <xf numFmtId="4" fontId="6" fillId="3" borderId="2" xfId="7" applyNumberFormat="1" applyFont="1" applyFill="1" applyBorder="1" applyAlignment="1">
      <alignment horizontal="right"/>
    </xf>
    <xf numFmtId="4" fontId="3" fillId="3" borderId="0" xfId="7" applyNumberFormat="1" applyFont="1" applyFill="1"/>
    <xf numFmtId="0" fontId="4" fillId="3" borderId="0" xfId="7" applyFont="1" applyFill="1" applyBorder="1"/>
    <xf numFmtId="4" fontId="6" fillId="3" borderId="0" xfId="7" applyNumberFormat="1" applyFont="1" applyFill="1"/>
    <xf numFmtId="0" fontId="10" fillId="3" borderId="0" xfId="1" applyFont="1" applyFill="1" applyAlignment="1">
      <alignment horizontal="right"/>
    </xf>
    <xf numFmtId="0" fontId="10" fillId="3" borderId="0" xfId="1" applyFont="1" applyFill="1" applyAlignment="1">
      <alignment horizontal="left"/>
    </xf>
    <xf numFmtId="165" fontId="4" fillId="3" borderId="0" xfId="1" applyNumberFormat="1" applyFont="1" applyFill="1"/>
    <xf numFmtId="165" fontId="4" fillId="2" borderId="0" xfId="1" applyNumberFormat="1" applyFont="1" applyFill="1" applyAlignment="1">
      <alignment horizontal="left"/>
    </xf>
    <xf numFmtId="0" fontId="10" fillId="2" borderId="0" xfId="1" applyFont="1" applyFill="1" applyAlignment="1"/>
    <xf numFmtId="0" fontId="5" fillId="2" borderId="0" xfId="1" applyFont="1" applyFill="1"/>
    <xf numFmtId="0" fontId="10" fillId="3" borderId="0" xfId="1" applyFont="1" applyFill="1" applyAlignment="1"/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left" wrapText="1"/>
    </xf>
    <xf numFmtId="49" fontId="12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center" wrapText="1"/>
    </xf>
    <xf numFmtId="1" fontId="6" fillId="0" borderId="3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0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173" fontId="28" fillId="0" borderId="2" xfId="0" applyNumberFormat="1" applyFont="1" applyFill="1" applyBorder="1"/>
    <xf numFmtId="165" fontId="3" fillId="0" borderId="2" xfId="0" applyNumberFormat="1" applyFont="1" applyFill="1" applyBorder="1"/>
    <xf numFmtId="173" fontId="6" fillId="3" borderId="2" xfId="1" applyNumberFormat="1" applyFont="1" applyFill="1" applyBorder="1"/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2" xfId="4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 wrapText="1"/>
    </xf>
    <xf numFmtId="0" fontId="6" fillId="0" borderId="2" xfId="4" applyFont="1" applyFill="1" applyBorder="1" applyAlignment="1">
      <alignment horizontal="right"/>
    </xf>
    <xf numFmtId="0" fontId="3" fillId="0" borderId="2" xfId="4" applyFont="1" applyFill="1" applyBorder="1" applyAlignment="1">
      <alignment wrapText="1"/>
    </xf>
    <xf numFmtId="0" fontId="3" fillId="0" borderId="2" xfId="4" applyFont="1" applyFill="1" applyBorder="1" applyAlignment="1">
      <alignment horizontal="left"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right" vertical="center"/>
    </xf>
    <xf numFmtId="0" fontId="6" fillId="0" borderId="2" xfId="4" applyFont="1" applyFill="1" applyBorder="1" applyAlignment="1">
      <alignment horizontal="left"/>
    </xf>
    <xf numFmtId="4" fontId="6" fillId="0" borderId="2" xfId="4" applyNumberFormat="1" applyFont="1" applyFill="1" applyBorder="1" applyAlignment="1">
      <alignment horizontal="center"/>
    </xf>
    <xf numFmtId="0" fontId="6" fillId="0" borderId="2" xfId="4" applyFont="1" applyFill="1" applyBorder="1" applyAlignment="1">
      <alignment wrapText="1"/>
    </xf>
    <xf numFmtId="0" fontId="6" fillId="0" borderId="2" xfId="4" applyFont="1" applyFill="1" applyBorder="1" applyAlignment="1">
      <alignment horizontal="left" wrapText="1"/>
    </xf>
    <xf numFmtId="0" fontId="6" fillId="0" borderId="2" xfId="4" applyFont="1" applyFill="1" applyBorder="1"/>
    <xf numFmtId="0" fontId="4" fillId="0" borderId="0" xfId="1" applyFont="1" applyFill="1" applyAlignment="1">
      <alignment horizontal="center"/>
    </xf>
    <xf numFmtId="0" fontId="4" fillId="2" borderId="0" xfId="5" applyFont="1" applyFill="1" applyAlignment="1">
      <alignment horizontal="left" vertical="center" wrapText="1"/>
    </xf>
    <xf numFmtId="0" fontId="5" fillId="2" borderId="0" xfId="5" applyFont="1" applyFill="1"/>
    <xf numFmtId="49" fontId="3" fillId="0" borderId="3" xfId="4" applyNumberFormat="1" applyFont="1" applyFill="1" applyBorder="1" applyAlignment="1">
      <alignment horizontal="center" vertical="center" wrapText="1"/>
    </xf>
    <xf numFmtId="49" fontId="3" fillId="0" borderId="9" xfId="4" applyNumberFormat="1" applyFont="1" applyFill="1" applyBorder="1" applyAlignment="1">
      <alignment horizontal="center" vertical="center" wrapText="1"/>
    </xf>
    <xf numFmtId="49" fontId="3" fillId="0" borderId="5" xfId="4" applyNumberFormat="1" applyFont="1" applyFill="1" applyBorder="1" applyAlignment="1">
      <alignment horizontal="center" vertical="center" wrapText="1"/>
    </xf>
    <xf numFmtId="3" fontId="3" fillId="0" borderId="2" xfId="4" applyNumberFormat="1" applyFont="1" applyFill="1" applyBorder="1" applyAlignment="1">
      <alignment horizontal="center" vertical="center" wrapText="1"/>
    </xf>
    <xf numFmtId="165" fontId="3" fillId="0" borderId="2" xfId="4" applyNumberFormat="1" applyFont="1" applyFill="1" applyBorder="1" applyAlignment="1">
      <alignment horizontal="center" vertical="center" wrapText="1"/>
    </xf>
    <xf numFmtId="49" fontId="3" fillId="0" borderId="0" xfId="4" applyNumberFormat="1" applyFont="1" applyFill="1" applyAlignment="1">
      <alignment horizontal="center" vertical="center" wrapText="1"/>
    </xf>
    <xf numFmtId="49" fontId="5" fillId="0" borderId="0" xfId="4" applyNumberFormat="1" applyFont="1" applyFill="1" applyAlignment="1">
      <alignment horizontal="center" vertical="center" wrapText="1"/>
    </xf>
    <xf numFmtId="0" fontId="3" fillId="0" borderId="3" xfId="4" applyFont="1" applyFill="1" applyBorder="1" applyAlignment="1">
      <alignment horizontal="center"/>
    </xf>
    <xf numFmtId="0" fontId="3" fillId="0" borderId="9" xfId="4" applyFont="1" applyFill="1" applyBorder="1" applyAlignment="1">
      <alignment horizontal="center"/>
    </xf>
    <xf numFmtId="0" fontId="3" fillId="0" borderId="5" xfId="4" applyFont="1" applyFill="1" applyBorder="1" applyAlignment="1">
      <alignment horizontal="center"/>
    </xf>
    <xf numFmtId="3" fontId="3" fillId="0" borderId="2" xfId="4" applyNumberFormat="1" applyFont="1" applyFill="1" applyBorder="1" applyAlignment="1">
      <alignment horizontal="center"/>
    </xf>
    <xf numFmtId="170" fontId="3" fillId="0" borderId="2" xfId="4" applyNumberFormat="1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6" fillId="0" borderId="2" xfId="5" applyFont="1" applyFill="1" applyBorder="1" applyAlignment="1"/>
    <xf numFmtId="0" fontId="3" fillId="0" borderId="2" xfId="5" applyFont="1" applyFill="1" applyBorder="1" applyAlignment="1">
      <alignment wrapText="1"/>
    </xf>
    <xf numFmtId="0" fontId="3" fillId="0" borderId="2" xfId="5" applyFont="1" applyFill="1" applyBorder="1" applyAlignment="1">
      <alignment horizontal="left" wrapText="1"/>
    </xf>
    <xf numFmtId="0" fontId="3" fillId="0" borderId="2" xfId="4" applyFont="1" applyFill="1" applyBorder="1"/>
    <xf numFmtId="3" fontId="3" fillId="0" borderId="2" xfId="4" applyNumberFormat="1" applyFont="1" applyFill="1" applyBorder="1"/>
    <xf numFmtId="165" fontId="3" fillId="0" borderId="2" xfId="4" applyNumberFormat="1" applyFont="1" applyFill="1" applyBorder="1"/>
    <xf numFmtId="0" fontId="3" fillId="0" borderId="2" xfId="4" applyFont="1" applyFill="1" applyBorder="1" applyAlignment="1">
      <alignment horizontal="right"/>
    </xf>
    <xf numFmtId="0" fontId="3" fillId="0" borderId="4" xfId="4" applyFont="1" applyFill="1" applyBorder="1" applyAlignment="1">
      <alignment horizontal="center" vertical="center" wrapText="1"/>
    </xf>
    <xf numFmtId="4" fontId="3" fillId="0" borderId="0" xfId="4" applyNumberFormat="1" applyFont="1" applyFill="1"/>
    <xf numFmtId="0" fontId="3" fillId="0" borderId="0" xfId="4" applyFont="1" applyFill="1"/>
    <xf numFmtId="0" fontId="5" fillId="0" borderId="0" xfId="4" applyFont="1" applyFill="1"/>
    <xf numFmtId="0" fontId="3" fillId="0" borderId="2" xfId="4" applyFont="1" applyFill="1" applyBorder="1" applyAlignment="1">
      <alignment horizontal="left" wrapText="1"/>
    </xf>
    <xf numFmtId="0" fontId="3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/>
    </xf>
    <xf numFmtId="0" fontId="6" fillId="0" borderId="9" xfId="4" applyFont="1" applyFill="1" applyBorder="1" applyAlignment="1">
      <alignment horizontal="center"/>
    </xf>
    <xf numFmtId="0" fontId="6" fillId="0" borderId="5" xfId="4" applyFont="1" applyFill="1" applyBorder="1" applyAlignment="1">
      <alignment horizontal="center"/>
    </xf>
    <xf numFmtId="3" fontId="6" fillId="0" borderId="2" xfId="4" applyNumberFormat="1" applyFont="1" applyFill="1" applyBorder="1"/>
    <xf numFmtId="165" fontId="6" fillId="0" borderId="2" xfId="4" applyNumberFormat="1" applyFont="1" applyFill="1" applyBorder="1"/>
    <xf numFmtId="0" fontId="6" fillId="0" borderId="2" xfId="4" applyFont="1" applyFill="1" applyBorder="1" applyAlignment="1">
      <alignment horizontal="center" vertical="center" wrapText="1"/>
    </xf>
    <xf numFmtId="4" fontId="6" fillId="0" borderId="0" xfId="4" applyNumberFormat="1" applyFont="1" applyFill="1"/>
    <xf numFmtId="0" fontId="6" fillId="0" borderId="0" xfId="4" applyFont="1" applyFill="1"/>
    <xf numFmtId="0" fontId="4" fillId="0" borderId="0" xfId="4" applyFont="1" applyFill="1"/>
    <xf numFmtId="0" fontId="6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wrapText="1"/>
    </xf>
    <xf numFmtId="0" fontId="6" fillId="0" borderId="0" xfId="4" applyFont="1" applyFill="1" applyBorder="1" applyAlignment="1">
      <alignment horizontal="left" wrapText="1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/>
    </xf>
    <xf numFmtId="3" fontId="6" fillId="0" borderId="0" xfId="4" applyNumberFormat="1" applyFont="1" applyFill="1" applyBorder="1"/>
    <xf numFmtId="165" fontId="6" fillId="0" borderId="0" xfId="4" applyNumberFormat="1" applyFont="1" applyFill="1" applyBorder="1"/>
    <xf numFmtId="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wrapText="1"/>
    </xf>
    <xf numFmtId="4" fontId="4" fillId="0" borderId="0" xfId="4" applyNumberFormat="1" applyFont="1" applyFill="1"/>
    <xf numFmtId="0" fontId="4" fillId="2" borderId="0" xfId="5" applyFont="1" applyFill="1" applyAlignment="1">
      <alignment horizontal="left" wrapText="1"/>
    </xf>
    <xf numFmtId="0" fontId="4" fillId="0" borderId="0" xfId="5" applyFont="1" applyFill="1" applyAlignment="1">
      <alignment horizontal="left" wrapText="1"/>
    </xf>
    <xf numFmtId="0" fontId="5" fillId="0" borderId="0" xfId="5" applyFont="1" applyFill="1"/>
    <xf numFmtId="4" fontId="3" fillId="0" borderId="2" xfId="4" applyNumberFormat="1" applyFont="1" applyFill="1" applyBorder="1"/>
    <xf numFmtId="4" fontId="6" fillId="0" borderId="2" xfId="4" applyNumberFormat="1" applyFont="1" applyFill="1" applyBorder="1"/>
    <xf numFmtId="0" fontId="4" fillId="0" borderId="0" xfId="5" applyFont="1" applyFill="1" applyAlignment="1">
      <alignment horizontal="left" wrapText="1"/>
    </xf>
    <xf numFmtId="0" fontId="10" fillId="2" borderId="0" xfId="7" applyFont="1" applyFill="1" applyAlignment="1">
      <alignment horizontal="left" vertical="top" wrapText="1"/>
    </xf>
    <xf numFmtId="0" fontId="3" fillId="2" borderId="0" xfId="7" applyFont="1" applyFill="1" applyAlignment="1">
      <alignment vertical="top"/>
    </xf>
    <xf numFmtId="0" fontId="4" fillId="2" borderId="0" xfId="7" applyFont="1" applyFill="1" applyAlignment="1">
      <alignment vertical="top"/>
    </xf>
    <xf numFmtId="3" fontId="3" fillId="3" borderId="2" xfId="7" applyNumberFormat="1" applyFont="1" applyFill="1" applyBorder="1" applyAlignment="1">
      <alignment horizontal="center" vertical="center"/>
    </xf>
    <xf numFmtId="0" fontId="12" fillId="3" borderId="2" xfId="7" applyFont="1" applyFill="1" applyBorder="1" applyAlignment="1">
      <alignment horizontal="left" vertical="center" wrapText="1"/>
    </xf>
    <xf numFmtId="3" fontId="3" fillId="3" borderId="2" xfId="7" applyNumberFormat="1" applyFont="1" applyFill="1" applyBorder="1" applyAlignment="1">
      <alignment horizontal="left" vertical="center"/>
    </xf>
    <xf numFmtId="165" fontId="3" fillId="0" borderId="2" xfId="7" applyNumberFormat="1" applyFont="1" applyFill="1" applyBorder="1" applyAlignment="1">
      <alignment horizontal="right" vertical="center"/>
    </xf>
    <xf numFmtId="0" fontId="3" fillId="0" borderId="2" xfId="7" applyFont="1" applyFill="1" applyBorder="1" applyAlignment="1">
      <alignment horizontal="right" vertical="center"/>
    </xf>
    <xf numFmtId="165" fontId="6" fillId="3" borderId="2" xfId="7" applyNumberFormat="1" applyFont="1" applyFill="1" applyBorder="1" applyAlignment="1">
      <alignment horizontal="center" vertical="center"/>
    </xf>
    <xf numFmtId="0" fontId="6" fillId="3" borderId="0" xfId="7" applyFont="1" applyFill="1" applyBorder="1" applyAlignment="1">
      <alignment horizontal="left" vertical="center"/>
    </xf>
    <xf numFmtId="0" fontId="3" fillId="3" borderId="0" xfId="7" applyFont="1" applyFill="1" applyBorder="1" applyAlignment="1">
      <alignment horizontal="left" vertical="center" wrapText="1"/>
    </xf>
    <xf numFmtId="0" fontId="3" fillId="3" borderId="0" xfId="7" applyFont="1" applyFill="1" applyBorder="1" applyAlignment="1">
      <alignment horizontal="left" vertical="center"/>
    </xf>
    <xf numFmtId="3" fontId="3" fillId="3" borderId="0" xfId="7" applyNumberFormat="1" applyFont="1" applyFill="1" applyBorder="1" applyAlignment="1">
      <alignment horizontal="left" vertical="center"/>
    </xf>
    <xf numFmtId="165" fontId="3" fillId="0" borderId="0" xfId="7" applyNumberFormat="1" applyFont="1" applyFill="1" applyBorder="1" applyAlignment="1">
      <alignment horizontal="left" vertical="center"/>
    </xf>
    <xf numFmtId="0" fontId="3" fillId="0" borderId="0" xfId="7" applyFont="1" applyFill="1" applyBorder="1" applyAlignment="1">
      <alignment horizontal="right" vertical="center"/>
    </xf>
    <xf numFmtId="165" fontId="3" fillId="3" borderId="0" xfId="7" applyNumberFormat="1" applyFont="1" applyFill="1" applyBorder="1" applyAlignment="1">
      <alignment horizontal="left" vertical="center"/>
    </xf>
    <xf numFmtId="165" fontId="3" fillId="0" borderId="0" xfId="7" applyNumberFormat="1" applyFont="1" applyFill="1" applyBorder="1" applyAlignment="1">
      <alignment horizontal="right" vertical="center"/>
    </xf>
    <xf numFmtId="0" fontId="30" fillId="0" borderId="2" xfId="0" applyFont="1" applyFill="1" applyBorder="1" applyAlignment="1">
      <alignment horizontal="center" vertical="center" wrapText="1"/>
    </xf>
    <xf numFmtId="164" fontId="30" fillId="0" borderId="3" xfId="0" applyNumberFormat="1" applyFont="1" applyFill="1" applyBorder="1" applyAlignment="1">
      <alignment horizontal="center" vertical="center" wrapText="1"/>
    </xf>
    <xf numFmtId="164" fontId="30" fillId="0" borderId="5" xfId="0" applyNumberFormat="1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49" fontId="3" fillId="3" borderId="2" xfId="7" applyNumberFormat="1" applyFont="1" applyFill="1" applyBorder="1" applyAlignment="1">
      <alignment horizontal="center" vertical="center" wrapText="1"/>
    </xf>
    <xf numFmtId="0" fontId="30" fillId="0" borderId="0" xfId="0" applyFont="1" applyFill="1"/>
    <xf numFmtId="0" fontId="30" fillId="2" borderId="0" xfId="0" applyFont="1" applyFill="1"/>
    <xf numFmtId="0" fontId="30" fillId="0" borderId="2" xfId="0" applyFont="1" applyFill="1" applyBorder="1" applyAlignment="1">
      <alignment horizontal="center" vertical="center" wrapText="1"/>
    </xf>
    <xf numFmtId="2" fontId="30" fillId="0" borderId="2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2" fontId="30" fillId="3" borderId="2" xfId="0" applyNumberFormat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4" fontId="5" fillId="3" borderId="2" xfId="7" applyNumberFormat="1" applyFont="1" applyFill="1" applyBorder="1" applyAlignment="1">
      <alignment horizontal="center" vertical="center"/>
    </xf>
    <xf numFmtId="4" fontId="3" fillId="3" borderId="2" xfId="7" applyNumberFormat="1" applyFont="1" applyFill="1" applyBorder="1" applyAlignment="1">
      <alignment horizontal="center" vertical="center"/>
    </xf>
    <xf numFmtId="0" fontId="3" fillId="3" borderId="0" xfId="7" applyFont="1" applyFill="1" applyAlignment="1">
      <alignment horizontal="center" vertical="center"/>
    </xf>
    <xf numFmtId="0" fontId="6" fillId="3" borderId="3" xfId="7" applyFont="1" applyFill="1" applyBorder="1" applyAlignment="1">
      <alignment horizontal="left" wrapText="1"/>
    </xf>
    <xf numFmtId="0" fontId="6" fillId="3" borderId="5" xfId="7" applyFont="1" applyFill="1" applyBorder="1" applyAlignment="1">
      <alignment horizontal="left" wrapText="1"/>
    </xf>
    <xf numFmtId="3" fontId="6" fillId="3" borderId="2" xfId="7" applyNumberFormat="1" applyFont="1" applyFill="1" applyBorder="1"/>
    <xf numFmtId="4" fontId="6" fillId="3" borderId="2" xfId="7" applyNumberFormat="1" applyFont="1" applyFill="1" applyBorder="1"/>
    <xf numFmtId="0" fontId="5" fillId="3" borderId="2" xfId="7" applyFont="1" applyFill="1" applyBorder="1"/>
    <xf numFmtId="4" fontId="6" fillId="3" borderId="2" xfId="7" applyNumberFormat="1" applyFont="1" applyFill="1" applyBorder="1" applyAlignment="1">
      <alignment horizontal="center"/>
    </xf>
    <xf numFmtId="0" fontId="6" fillId="2" borderId="0" xfId="7" applyFont="1" applyFill="1"/>
    <xf numFmtId="0" fontId="4" fillId="3" borderId="0" xfId="7" applyFont="1" applyFill="1" applyBorder="1" applyAlignment="1">
      <alignment horizontal="left" wrapText="1"/>
    </xf>
    <xf numFmtId="4" fontId="4" fillId="3" borderId="0" xfId="7" applyNumberFormat="1" applyFont="1" applyFill="1" applyBorder="1" applyAlignment="1">
      <alignment vertical="center" wrapText="1"/>
    </xf>
    <xf numFmtId="4" fontId="6" fillId="3" borderId="0" xfId="7" applyNumberFormat="1" applyFont="1" applyFill="1" applyAlignment="1">
      <alignment horizontal="center" vertical="center" wrapText="1"/>
    </xf>
    <xf numFmtId="0" fontId="3" fillId="3" borderId="0" xfId="7" applyFont="1" applyFill="1" applyAlignment="1">
      <alignment wrapText="1"/>
    </xf>
    <xf numFmtId="4" fontId="31" fillId="2" borderId="0" xfId="1" applyNumberFormat="1" applyFont="1" applyFill="1"/>
    <xf numFmtId="0" fontId="32" fillId="2" borderId="0" xfId="1" applyFont="1" applyFill="1"/>
    <xf numFmtId="4" fontId="33" fillId="2" borderId="0" xfId="1" applyNumberFormat="1" applyFont="1" applyFill="1" applyAlignment="1">
      <alignment horizontal="left"/>
    </xf>
    <xf numFmtId="0" fontId="34" fillId="2" borderId="0" xfId="1" applyFont="1" applyFill="1"/>
    <xf numFmtId="2" fontId="4" fillId="2" borderId="0" xfId="4" applyNumberFormat="1" applyFont="1" applyFill="1" applyAlignment="1">
      <alignment horizontal="left"/>
    </xf>
    <xf numFmtId="165" fontId="4" fillId="3" borderId="0" xfId="7" applyNumberFormat="1" applyFont="1" applyFill="1"/>
    <xf numFmtId="3" fontId="4" fillId="3" borderId="0" xfId="7" applyNumberFormat="1" applyFont="1" applyFill="1"/>
    <xf numFmtId="165" fontId="4" fillId="3" borderId="0" xfId="7" applyNumberFormat="1" applyFont="1" applyFill="1" applyAlignment="1">
      <alignment horizontal="right"/>
    </xf>
    <xf numFmtId="0" fontId="4" fillId="3" borderId="0" xfId="7" applyFont="1" applyFill="1" applyAlignment="1">
      <alignment horizontal="left"/>
    </xf>
    <xf numFmtId="0" fontId="6" fillId="0" borderId="0" xfId="7" applyFont="1" applyFill="1"/>
  </cellXfs>
  <cellStyles count="9">
    <cellStyle name="TableStyleLight1" xfId="6"/>
    <cellStyle name="Обычный" xfId="0" builtinId="0"/>
    <cellStyle name="Обычный 10" xfId="5"/>
    <cellStyle name="Обычный 2" xfId="1"/>
    <cellStyle name="Обычный 2 2" xfId="3"/>
    <cellStyle name="Обычный 2 6" xfId="7"/>
    <cellStyle name="Обычный 3" xfId="4"/>
    <cellStyle name="Обычный 3 2" xfId="2"/>
    <cellStyle name="Обычный 3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72;&#1083;&#1099;&#1096;&#1077;&#1074;&#1072;/&#1073;&#1102;&#1076;&#1078;&#1077;&#1090;%202020!!!/&#1055;&#1088;&#1077;&#1076;&#1077;&#1083;&#1100;&#1085;&#1099;&#1077;%20&#1086;&#1073;&#1098;&#1077;&#1084;&#1099;/&#1056;&#1072;&#1089;&#1095;&#1077;&#1090;&#1099;%20&#1082;%20&#1055;&#1060;&#1061;&#1044;/&#1089;&#1072;&#1076;&#1099;/&#1059;&#1044;&#1044;&#1059;%20&#1056;&#1072;&#1089;&#1095;&#1077;&#1090;&#1099;%20&#1073;&#1102;&#1076;&#1078;&#1077;&#1090;&#1072;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ы"/>
      <sheetName val="сады!!!"/>
      <sheetName val="цб"/>
      <sheetName val="ЦДиК!!!"/>
      <sheetName val="БД"/>
      <sheetName val="БД4"/>
      <sheetName val="БД2"/>
      <sheetName val="БД5"/>
      <sheetName val="СВОД лими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0"/>
    <pageSetUpPr fitToPage="1"/>
  </sheetPr>
  <dimension ref="A1:AW304"/>
  <sheetViews>
    <sheetView tabSelected="1" topLeftCell="A276" zoomScale="66" zoomScaleNormal="66" zoomScaleSheetLayoutView="70" workbookViewId="0">
      <selection activeCell="N11" sqref="N11"/>
    </sheetView>
  </sheetViews>
  <sheetFormatPr defaultColWidth="9.140625" defaultRowHeight="18.75" x14ac:dyDescent="0.3"/>
  <cols>
    <col min="1" max="1" width="26" style="173" customWidth="1"/>
    <col min="2" max="2" width="50.85546875" style="5" customWidth="1"/>
    <col min="3" max="3" width="32.28515625" style="5" customWidth="1"/>
    <col min="4" max="4" width="24.5703125" style="5" customWidth="1"/>
    <col min="5" max="5" width="19.42578125" style="5" customWidth="1"/>
    <col min="6" max="6" width="19.140625" style="353" customWidth="1"/>
    <col min="7" max="7" width="22.42578125" style="354" customWidth="1"/>
    <col min="8" max="8" width="20.5703125" style="5" customWidth="1"/>
    <col min="9" max="9" width="19.140625" style="5" customWidth="1"/>
    <col min="10" max="10" width="23.42578125" style="5" customWidth="1"/>
    <col min="11" max="11" width="22.140625" style="5" customWidth="1"/>
    <col min="12" max="12" width="21.140625" style="5" customWidth="1"/>
    <col min="13" max="13" width="24.140625" style="5" customWidth="1"/>
    <col min="14" max="14" width="18.7109375" style="5" customWidth="1"/>
    <col min="15" max="15" width="19.85546875" style="5" customWidth="1"/>
    <col min="16" max="16" width="21.140625" style="5" customWidth="1"/>
    <col min="17" max="17" width="23.42578125" style="5" customWidth="1"/>
    <col min="18" max="18" width="18.28515625" style="5" customWidth="1"/>
    <col min="19" max="21" width="17.140625" style="5" customWidth="1"/>
    <col min="22" max="22" width="17.28515625" style="3" bestFit="1" customWidth="1"/>
    <col min="23" max="23" width="17" style="4" bestFit="1" customWidth="1"/>
    <col min="24" max="24" width="9.140625" style="5" customWidth="1"/>
    <col min="25" max="26" width="17" style="5" bestFit="1" customWidth="1"/>
    <col min="27" max="27" width="9.140625" style="5" customWidth="1"/>
    <col min="28" max="28" width="11" style="5" bestFit="1" customWidth="1"/>
    <col min="29" max="49" width="9.140625" style="5"/>
    <col min="50" max="16384" width="9.140625" style="2"/>
  </cols>
  <sheetData>
    <row r="1" spans="1:49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AU1" s="2"/>
      <c r="AV1" s="2"/>
      <c r="AW1" s="2"/>
    </row>
    <row r="2" spans="1:49" ht="18.7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AU2" s="2"/>
      <c r="AV2" s="2"/>
      <c r="AW2" s="2"/>
    </row>
    <row r="3" spans="1:49" s="6" customForma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9" s="6" customForma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s="6" customForma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3"/>
      <c r="W5" s="9"/>
      <c r="X5" s="9"/>
      <c r="Y5" s="9"/>
      <c r="Z5" s="9"/>
      <c r="AA5" s="9"/>
      <c r="AB5" s="9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s="4" customFormat="1" x14ac:dyDescent="0.3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3"/>
    </row>
    <row r="7" spans="1:49" s="13" customFormat="1" x14ac:dyDescent="0.3">
      <c r="A7" s="10" t="s">
        <v>322</v>
      </c>
      <c r="B7" s="10" t="s">
        <v>322</v>
      </c>
      <c r="C7" s="10" t="s">
        <v>322</v>
      </c>
      <c r="D7" s="10" t="s">
        <v>322</v>
      </c>
      <c r="E7" s="10" t="s">
        <v>322</v>
      </c>
      <c r="F7" s="10" t="s">
        <v>322</v>
      </c>
      <c r="G7" s="10" t="s">
        <v>322</v>
      </c>
      <c r="H7" s="10" t="s">
        <v>322</v>
      </c>
      <c r="I7" s="10" t="s">
        <v>322</v>
      </c>
      <c r="J7" s="10" t="s">
        <v>322</v>
      </c>
      <c r="K7" s="10" t="s">
        <v>322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49" s="4" customFormat="1" ht="15" customHeight="1" x14ac:dyDescent="0.3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3"/>
    </row>
    <row r="9" spans="1:49" s="4" customForma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3"/>
    </row>
    <row r="10" spans="1:49" s="4" customFormat="1" x14ac:dyDescent="0.3">
      <c r="A10" s="8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3"/>
    </row>
    <row r="11" spans="1:49" s="4" customFormat="1" x14ac:dyDescent="0.3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3"/>
    </row>
    <row r="12" spans="1:49" s="4" customFormat="1" x14ac:dyDescent="0.3">
      <c r="A12" s="17" t="s">
        <v>5</v>
      </c>
      <c r="B12" s="17"/>
      <c r="C12" s="18"/>
      <c r="D12" s="18"/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</row>
    <row r="13" spans="1:49" s="4" customForma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</row>
    <row r="14" spans="1:49" s="5" customFormat="1" x14ac:dyDescent="0.3">
      <c r="A14" s="20" t="s">
        <v>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3"/>
      <c r="W14" s="4"/>
    </row>
    <row r="15" spans="1:49" s="22" customForma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</row>
    <row r="16" spans="1:49" s="22" customForma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</row>
    <row r="17" spans="1:22" s="22" customFormat="1" ht="99.75" x14ac:dyDescent="0.3">
      <c r="A17" s="23" t="s">
        <v>7</v>
      </c>
      <c r="B17" s="23" t="s">
        <v>8</v>
      </c>
      <c r="C17" s="24" t="s">
        <v>9</v>
      </c>
      <c r="D17" s="23" t="s">
        <v>10</v>
      </c>
      <c r="E17" s="24" t="s">
        <v>11</v>
      </c>
      <c r="F17" s="24" t="s">
        <v>12</v>
      </c>
      <c r="G17" s="24" t="s">
        <v>13</v>
      </c>
      <c r="H17" s="24" t="s">
        <v>14</v>
      </c>
      <c r="I17" s="24" t="s">
        <v>15</v>
      </c>
      <c r="J17" s="24" t="s">
        <v>16</v>
      </c>
      <c r="K17" s="24" t="s">
        <v>17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</row>
    <row r="18" spans="1:22" s="22" customFormat="1" x14ac:dyDescent="0.3">
      <c r="A18" s="25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 t="s">
        <v>18</v>
      </c>
      <c r="H18" s="25">
        <v>8</v>
      </c>
      <c r="I18" s="25" t="s">
        <v>19</v>
      </c>
      <c r="J18" s="25">
        <v>10</v>
      </c>
      <c r="K18" s="25" t="s">
        <v>20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</row>
    <row r="19" spans="1:22" s="22" customFormat="1" ht="55.5" hidden="1" customHeight="1" x14ac:dyDescent="0.3">
      <c r="A19" s="26" t="s">
        <v>21</v>
      </c>
      <c r="B19" s="27">
        <v>0</v>
      </c>
      <c r="C19" s="28">
        <v>0</v>
      </c>
      <c r="D19" s="29">
        <v>1</v>
      </c>
      <c r="E19" s="30">
        <v>0</v>
      </c>
      <c r="F19" s="30">
        <v>0</v>
      </c>
      <c r="G19" s="30">
        <v>0</v>
      </c>
      <c r="H19" s="30"/>
      <c r="I19" s="30">
        <f>G19-H19</f>
        <v>0</v>
      </c>
      <c r="J19" s="30" t="e">
        <f>K19/I19</f>
        <v>#DIV/0!</v>
      </c>
      <c r="K19" s="30">
        <v>0</v>
      </c>
      <c r="L19" s="31"/>
      <c r="M19" s="32"/>
      <c r="N19" s="2"/>
      <c r="O19" s="2"/>
      <c r="P19" s="2"/>
      <c r="Q19" s="2"/>
      <c r="R19" s="2"/>
      <c r="S19" s="2"/>
      <c r="T19" s="2"/>
      <c r="U19" s="2"/>
      <c r="V19" s="3"/>
    </row>
    <row r="20" spans="1:22" s="22" customFormat="1" ht="51.75" hidden="1" customHeight="1" x14ac:dyDescent="0.3">
      <c r="A20" s="26" t="s">
        <v>22</v>
      </c>
      <c r="B20" s="27">
        <v>0</v>
      </c>
      <c r="C20" s="28">
        <v>0</v>
      </c>
      <c r="D20" s="29">
        <v>1</v>
      </c>
      <c r="E20" s="30">
        <v>0</v>
      </c>
      <c r="F20" s="30">
        <v>0</v>
      </c>
      <c r="G20" s="30">
        <v>0</v>
      </c>
      <c r="H20" s="30"/>
      <c r="I20" s="30">
        <f t="shared" ref="I20:I30" si="0">G20-H20</f>
        <v>0</v>
      </c>
      <c r="J20" s="30" t="e">
        <f t="shared" ref="J20:J30" si="1">K20/I20</f>
        <v>#DIV/0!</v>
      </c>
      <c r="K20" s="30">
        <v>0</v>
      </c>
      <c r="L20" s="31"/>
      <c r="M20" s="32"/>
      <c r="N20" s="2"/>
      <c r="O20" s="2"/>
      <c r="P20" s="2"/>
      <c r="Q20" s="2"/>
      <c r="R20" s="2"/>
      <c r="S20" s="2"/>
      <c r="T20" s="2"/>
      <c r="U20" s="2"/>
      <c r="V20" s="3"/>
    </row>
    <row r="21" spans="1:22" s="22" customFormat="1" ht="61.5" customHeight="1" x14ac:dyDescent="0.3">
      <c r="A21" s="26" t="s">
        <v>23</v>
      </c>
      <c r="B21" s="27">
        <v>20</v>
      </c>
      <c r="C21" s="28">
        <v>59661.419300699796</v>
      </c>
      <c r="D21" s="29">
        <v>1</v>
      </c>
      <c r="E21" s="30">
        <v>1.4041144341166791</v>
      </c>
      <c r="F21" s="30">
        <v>6386.81</v>
      </c>
      <c r="G21" s="30">
        <v>1681815.88</v>
      </c>
      <c r="H21" s="30">
        <v>295190.40000000002</v>
      </c>
      <c r="I21" s="30">
        <f>G21-H21</f>
        <v>1386625.48</v>
      </c>
      <c r="J21" s="30">
        <f t="shared" si="1"/>
        <v>0.76001293442263929</v>
      </c>
      <c r="K21" s="30">
        <v>1053853.3000000007</v>
      </c>
      <c r="L21" s="31"/>
      <c r="M21" s="32"/>
      <c r="N21" s="2"/>
      <c r="O21" s="2"/>
      <c r="P21" s="2"/>
      <c r="Q21" s="2"/>
      <c r="R21" s="2"/>
      <c r="S21" s="2"/>
      <c r="T21" s="2"/>
      <c r="U21" s="2"/>
      <c r="V21" s="3"/>
    </row>
    <row r="22" spans="1:22" s="22" customFormat="1" ht="48.75" customHeight="1" x14ac:dyDescent="0.3">
      <c r="A22" s="26" t="s">
        <v>24</v>
      </c>
      <c r="B22" s="27">
        <v>71</v>
      </c>
      <c r="C22" s="28">
        <v>59661.374029850223</v>
      </c>
      <c r="D22" s="29">
        <v>1</v>
      </c>
      <c r="E22" s="30">
        <v>1.4041154995539802</v>
      </c>
      <c r="F22" s="30">
        <v>22673.19</v>
      </c>
      <c r="G22" s="30">
        <v>5970446.4799999995</v>
      </c>
      <c r="H22" s="30">
        <v>907809.60000000009</v>
      </c>
      <c r="I22" s="30">
        <f t="shared" si="0"/>
        <v>5062636.879999999</v>
      </c>
      <c r="J22" s="30">
        <f t="shared" si="1"/>
        <v>0.73897838195339827</v>
      </c>
      <c r="K22" s="30">
        <v>3741179.21</v>
      </c>
      <c r="L22" s="31"/>
      <c r="M22" s="32"/>
      <c r="N22" s="2"/>
      <c r="O22" s="2"/>
      <c r="P22" s="2"/>
      <c r="Q22" s="2"/>
      <c r="R22" s="2"/>
      <c r="S22" s="2"/>
      <c r="T22" s="2"/>
      <c r="U22" s="2"/>
      <c r="V22" s="3"/>
    </row>
    <row r="23" spans="1:22" s="22" customFormat="1" ht="48.75" hidden="1" customHeight="1" x14ac:dyDescent="0.3">
      <c r="A23" s="26" t="s">
        <v>25</v>
      </c>
      <c r="B23" s="27">
        <v>0</v>
      </c>
      <c r="C23" s="28">
        <v>0</v>
      </c>
      <c r="D23" s="29">
        <v>1</v>
      </c>
      <c r="E23" s="30">
        <v>0</v>
      </c>
      <c r="F23" s="30">
        <v>0</v>
      </c>
      <c r="G23" s="30">
        <v>0</v>
      </c>
      <c r="H23" s="30">
        <v>0</v>
      </c>
      <c r="I23" s="30">
        <f t="shared" si="0"/>
        <v>0</v>
      </c>
      <c r="J23" s="30" t="e">
        <f t="shared" si="1"/>
        <v>#DIV/0!</v>
      </c>
      <c r="K23" s="30">
        <v>0</v>
      </c>
      <c r="L23" s="31"/>
      <c r="M23" s="32"/>
      <c r="N23" s="2"/>
      <c r="O23" s="2"/>
      <c r="P23" s="2"/>
      <c r="Q23" s="2"/>
      <c r="R23" s="2"/>
      <c r="S23" s="2"/>
      <c r="T23" s="2"/>
      <c r="U23" s="2"/>
      <c r="V23" s="3"/>
    </row>
    <row r="24" spans="1:22" s="22" customFormat="1" ht="48.75" hidden="1" customHeight="1" x14ac:dyDescent="0.3">
      <c r="A24" s="26" t="s">
        <v>26</v>
      </c>
      <c r="B24" s="27">
        <v>0</v>
      </c>
      <c r="C24" s="28">
        <v>0</v>
      </c>
      <c r="D24" s="29">
        <v>1</v>
      </c>
      <c r="E24" s="30">
        <v>0</v>
      </c>
      <c r="F24" s="30">
        <v>0</v>
      </c>
      <c r="G24" s="30">
        <v>0</v>
      </c>
      <c r="H24" s="30">
        <v>0</v>
      </c>
      <c r="I24" s="30">
        <f t="shared" si="0"/>
        <v>0</v>
      </c>
      <c r="J24" s="30" t="e">
        <f t="shared" si="1"/>
        <v>#DIV/0!</v>
      </c>
      <c r="K24" s="30">
        <v>0</v>
      </c>
      <c r="L24" s="31"/>
      <c r="M24" s="32"/>
      <c r="N24" s="2"/>
      <c r="O24" s="2"/>
      <c r="P24" s="2"/>
      <c r="Q24" s="2"/>
      <c r="R24" s="2"/>
      <c r="S24" s="2"/>
      <c r="T24" s="2"/>
      <c r="U24" s="2"/>
      <c r="V24" s="3"/>
    </row>
    <row r="25" spans="1:22" s="22" customFormat="1" ht="48.75" hidden="1" customHeight="1" x14ac:dyDescent="0.3">
      <c r="A25" s="26" t="s">
        <v>27</v>
      </c>
      <c r="B25" s="27">
        <v>0</v>
      </c>
      <c r="C25" s="28">
        <v>0</v>
      </c>
      <c r="D25" s="29">
        <v>1</v>
      </c>
      <c r="E25" s="30">
        <v>0</v>
      </c>
      <c r="F25" s="30">
        <v>0</v>
      </c>
      <c r="G25" s="30">
        <v>0</v>
      </c>
      <c r="H25" s="30"/>
      <c r="I25" s="30">
        <f t="shared" si="0"/>
        <v>0</v>
      </c>
      <c r="J25" s="30" t="e">
        <f t="shared" si="1"/>
        <v>#DIV/0!</v>
      </c>
      <c r="K25" s="30">
        <v>0</v>
      </c>
      <c r="L25" s="31"/>
      <c r="M25" s="32"/>
      <c r="N25" s="2"/>
      <c r="O25" s="2"/>
      <c r="P25" s="2"/>
      <c r="Q25" s="2"/>
      <c r="R25" s="2"/>
      <c r="S25" s="2"/>
      <c r="T25" s="2"/>
      <c r="U25" s="2"/>
      <c r="V25" s="3"/>
    </row>
    <row r="26" spans="1:22" s="22" customFormat="1" ht="48.75" hidden="1" customHeight="1" x14ac:dyDescent="0.3">
      <c r="A26" s="26" t="s">
        <v>28</v>
      </c>
      <c r="B26" s="27">
        <v>0</v>
      </c>
      <c r="C26" s="28">
        <v>0</v>
      </c>
      <c r="D26" s="29">
        <v>1</v>
      </c>
      <c r="E26" s="30">
        <v>0</v>
      </c>
      <c r="F26" s="30">
        <v>0</v>
      </c>
      <c r="G26" s="30">
        <v>0</v>
      </c>
      <c r="H26" s="30"/>
      <c r="I26" s="30">
        <f t="shared" si="0"/>
        <v>0</v>
      </c>
      <c r="J26" s="30" t="e">
        <f t="shared" si="1"/>
        <v>#DIV/0!</v>
      </c>
      <c r="K26" s="30">
        <v>0</v>
      </c>
      <c r="L26" s="31"/>
      <c r="M26" s="32"/>
      <c r="N26" s="2"/>
      <c r="O26" s="2"/>
      <c r="P26" s="2"/>
      <c r="Q26" s="2"/>
      <c r="R26" s="2"/>
      <c r="S26" s="2"/>
      <c r="T26" s="2"/>
      <c r="U26" s="2"/>
      <c r="V26" s="3"/>
    </row>
    <row r="27" spans="1:22" s="22" customFormat="1" ht="48.75" hidden="1" customHeight="1" x14ac:dyDescent="0.3">
      <c r="A27" s="26" t="s">
        <v>29</v>
      </c>
      <c r="B27" s="27">
        <v>0</v>
      </c>
      <c r="C27" s="28">
        <v>0</v>
      </c>
      <c r="D27" s="29">
        <v>1</v>
      </c>
      <c r="E27" s="30">
        <v>0</v>
      </c>
      <c r="F27" s="30">
        <v>0</v>
      </c>
      <c r="G27" s="30">
        <v>0</v>
      </c>
      <c r="H27" s="30"/>
      <c r="I27" s="30">
        <f t="shared" si="0"/>
        <v>0</v>
      </c>
      <c r="J27" s="30" t="e">
        <f t="shared" si="1"/>
        <v>#DIV/0!</v>
      </c>
      <c r="K27" s="30">
        <v>0</v>
      </c>
      <c r="L27" s="31"/>
      <c r="M27" s="32"/>
      <c r="N27" s="2"/>
      <c r="O27" s="2"/>
      <c r="P27" s="2"/>
      <c r="Q27" s="2"/>
      <c r="R27" s="2"/>
      <c r="S27" s="2"/>
      <c r="T27" s="2"/>
      <c r="U27" s="2"/>
      <c r="V27" s="3"/>
    </row>
    <row r="28" spans="1:22" s="22" customFormat="1" ht="62.25" hidden="1" customHeight="1" x14ac:dyDescent="0.3">
      <c r="A28" s="26" t="s">
        <v>30</v>
      </c>
      <c r="B28" s="27">
        <v>0</v>
      </c>
      <c r="C28" s="28">
        <v>0</v>
      </c>
      <c r="D28" s="29">
        <v>1</v>
      </c>
      <c r="E28" s="30">
        <v>0</v>
      </c>
      <c r="F28" s="30">
        <v>0</v>
      </c>
      <c r="G28" s="30">
        <v>0</v>
      </c>
      <c r="H28" s="30"/>
      <c r="I28" s="30">
        <f t="shared" si="0"/>
        <v>0</v>
      </c>
      <c r="J28" s="30" t="e">
        <f t="shared" si="1"/>
        <v>#DIV/0!</v>
      </c>
      <c r="K28" s="30">
        <v>0</v>
      </c>
      <c r="L28" s="31"/>
      <c r="M28" s="32"/>
      <c r="N28" s="2"/>
      <c r="O28" s="2"/>
      <c r="P28" s="2"/>
      <c r="Q28" s="2"/>
      <c r="R28" s="2"/>
      <c r="S28" s="2"/>
      <c r="T28" s="2"/>
      <c r="U28" s="2"/>
      <c r="V28" s="3"/>
    </row>
    <row r="29" spans="1:22" s="22" customFormat="1" ht="62.25" hidden="1" customHeight="1" x14ac:dyDescent="0.3">
      <c r="A29" s="26" t="s">
        <v>31</v>
      </c>
      <c r="B29" s="27">
        <v>0</v>
      </c>
      <c r="C29" s="28">
        <v>0</v>
      </c>
      <c r="D29" s="29">
        <v>1</v>
      </c>
      <c r="E29" s="30">
        <v>0</v>
      </c>
      <c r="F29" s="30">
        <v>0</v>
      </c>
      <c r="G29" s="30">
        <v>0</v>
      </c>
      <c r="H29" s="30"/>
      <c r="I29" s="30">
        <f t="shared" si="0"/>
        <v>0</v>
      </c>
      <c r="J29" s="30" t="e">
        <f t="shared" si="1"/>
        <v>#DIV/0!</v>
      </c>
      <c r="K29" s="30">
        <v>0</v>
      </c>
      <c r="L29" s="31"/>
      <c r="M29" s="32"/>
      <c r="N29" s="2"/>
      <c r="O29" s="2"/>
      <c r="P29" s="2"/>
      <c r="Q29" s="2"/>
      <c r="R29" s="2"/>
      <c r="S29" s="2"/>
      <c r="T29" s="2"/>
      <c r="U29" s="2"/>
      <c r="V29" s="3"/>
    </row>
    <row r="30" spans="1:22" s="22" customFormat="1" ht="83.25" hidden="1" customHeight="1" x14ac:dyDescent="0.3">
      <c r="A30" s="26" t="s">
        <v>32</v>
      </c>
      <c r="B30" s="27">
        <v>0</v>
      </c>
      <c r="C30" s="28">
        <v>0</v>
      </c>
      <c r="D30" s="29">
        <v>1</v>
      </c>
      <c r="E30" s="30">
        <v>0</v>
      </c>
      <c r="F30" s="30">
        <v>0</v>
      </c>
      <c r="G30" s="30">
        <v>0</v>
      </c>
      <c r="H30" s="30"/>
      <c r="I30" s="30">
        <f t="shared" si="0"/>
        <v>0</v>
      </c>
      <c r="J30" s="30" t="e">
        <f t="shared" si="1"/>
        <v>#DIV/0!</v>
      </c>
      <c r="K30" s="30">
        <v>0</v>
      </c>
      <c r="L30" s="31"/>
      <c r="M30" s="32"/>
      <c r="N30" s="2"/>
      <c r="O30" s="2"/>
      <c r="P30" s="2"/>
      <c r="Q30" s="2"/>
      <c r="R30" s="2"/>
      <c r="S30" s="2"/>
      <c r="T30" s="2"/>
      <c r="U30" s="2"/>
      <c r="V30" s="3"/>
    </row>
    <row r="31" spans="1:22" s="22" customFormat="1" ht="103.5" customHeight="1" x14ac:dyDescent="0.3">
      <c r="A31" s="26" t="s">
        <v>33</v>
      </c>
      <c r="B31" s="27"/>
      <c r="C31" s="28"/>
      <c r="D31" s="29"/>
      <c r="E31" s="30"/>
      <c r="F31" s="30"/>
      <c r="G31" s="30"/>
      <c r="H31" s="30"/>
      <c r="I31" s="30"/>
      <c r="J31" s="30"/>
      <c r="K31" s="30">
        <v>5983100.0016000001</v>
      </c>
      <c r="L31" s="31"/>
      <c r="M31" s="32"/>
      <c r="N31" s="2"/>
      <c r="O31" s="2"/>
      <c r="P31" s="2"/>
      <c r="Q31" s="2"/>
      <c r="R31" s="2"/>
      <c r="S31" s="2"/>
      <c r="T31" s="2"/>
      <c r="U31" s="2"/>
      <c r="V31" s="3"/>
    </row>
    <row r="32" spans="1:22" s="22" customFormat="1" x14ac:dyDescent="0.3">
      <c r="A32" s="33" t="s">
        <v>13</v>
      </c>
      <c r="B32" s="33"/>
      <c r="C32" s="33"/>
      <c r="D32" s="33"/>
      <c r="E32" s="33"/>
      <c r="F32" s="34">
        <f>SUM(F19:F30)</f>
        <v>29060</v>
      </c>
      <c r="G32" s="34">
        <f>SUM(G19:G30)</f>
        <v>7652262.3599999994</v>
      </c>
      <c r="H32" s="34">
        <f t="shared" ref="H32:I32" si="2">SUM(H19:H30)</f>
        <v>1203000</v>
      </c>
      <c r="I32" s="34">
        <f t="shared" si="2"/>
        <v>6449262.3599999994</v>
      </c>
      <c r="J32" s="34"/>
      <c r="K32" s="34">
        <f>SUM(K19:K31)</f>
        <v>10778132.511600001</v>
      </c>
      <c r="L32" s="35"/>
      <c r="M32" s="31"/>
      <c r="N32" s="35"/>
      <c r="O32" s="35"/>
      <c r="P32" s="35"/>
      <c r="Q32" s="35"/>
      <c r="R32" s="35"/>
      <c r="S32" s="35"/>
      <c r="T32" s="35"/>
      <c r="U32" s="35"/>
      <c r="V32" s="36">
        <v>0</v>
      </c>
    </row>
    <row r="33" spans="1:29" s="22" customFormat="1" x14ac:dyDescent="0.3">
      <c r="A33" s="2" t="s">
        <v>34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</row>
    <row r="34" spans="1:29" s="22" customForma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</row>
    <row r="35" spans="1:29" s="22" customForma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</row>
    <row r="36" spans="1:29" s="22" customFormat="1" x14ac:dyDescent="0.3">
      <c r="A36" s="7" t="s">
        <v>35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37"/>
      <c r="U36" s="37"/>
      <c r="V36" s="3"/>
    </row>
    <row r="37" spans="1:29" s="22" customFormat="1" x14ac:dyDescent="0.3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"/>
    </row>
    <row r="38" spans="1:29" s="22" customFormat="1" x14ac:dyDescent="0.3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"/>
    </row>
    <row r="39" spans="1:29" s="40" customFormat="1" x14ac:dyDescent="0.3">
      <c r="A39" s="38" t="s">
        <v>36</v>
      </c>
      <c r="B39" s="38"/>
      <c r="C39" s="39" t="s">
        <v>323</v>
      </c>
      <c r="D39" s="38" t="s">
        <v>324</v>
      </c>
      <c r="E39" s="38" t="s">
        <v>323</v>
      </c>
      <c r="F39" s="38" t="s">
        <v>323</v>
      </c>
      <c r="G39" s="38" t="s">
        <v>323</v>
      </c>
      <c r="H39" s="38" t="s">
        <v>323</v>
      </c>
      <c r="I39" s="38" t="s">
        <v>323</v>
      </c>
      <c r="J39" s="38" t="s">
        <v>323</v>
      </c>
      <c r="K39" s="38" t="s">
        <v>323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3"/>
    </row>
    <row r="40" spans="1:29" s="22" customForma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</row>
    <row r="41" spans="1:29" s="5" customFormat="1" ht="15.75" customHeight="1" x14ac:dyDescent="0.3">
      <c r="A41" s="41" t="s">
        <v>37</v>
      </c>
      <c r="B41" s="41" t="s">
        <v>38</v>
      </c>
      <c r="C41" s="42" t="s">
        <v>39</v>
      </c>
      <c r="D41" s="42" t="s">
        <v>40</v>
      </c>
      <c r="E41" s="43" t="s">
        <v>41</v>
      </c>
      <c r="F41" s="44" t="s">
        <v>42</v>
      </c>
      <c r="G41" s="45" t="s">
        <v>43</v>
      </c>
      <c r="H41" s="43" t="s">
        <v>44</v>
      </c>
      <c r="I41" s="46" t="s">
        <v>45</v>
      </c>
      <c r="J41" s="47"/>
      <c r="K41" s="43" t="s">
        <v>46</v>
      </c>
      <c r="L41" s="46" t="s">
        <v>45</v>
      </c>
      <c r="M41" s="47"/>
      <c r="N41" s="43" t="s">
        <v>47</v>
      </c>
      <c r="O41" s="46" t="s">
        <v>45</v>
      </c>
      <c r="P41" s="47"/>
      <c r="Q41" s="41" t="s">
        <v>48</v>
      </c>
      <c r="R41" s="41" t="s">
        <v>49</v>
      </c>
      <c r="S41" s="41" t="s">
        <v>50</v>
      </c>
      <c r="T41" s="48"/>
      <c r="U41" s="48"/>
      <c r="V41" s="3"/>
      <c r="W41" s="4"/>
    </row>
    <row r="42" spans="1:29" s="5" customFormat="1" ht="73.5" customHeight="1" x14ac:dyDescent="0.3">
      <c r="A42" s="49"/>
      <c r="B42" s="49"/>
      <c r="C42" s="50"/>
      <c r="D42" s="50"/>
      <c r="E42" s="51"/>
      <c r="F42" s="52"/>
      <c r="G42" s="53"/>
      <c r="H42" s="51"/>
      <c r="I42" s="54" t="s">
        <v>51</v>
      </c>
      <c r="J42" s="54" t="s">
        <v>52</v>
      </c>
      <c r="K42" s="51"/>
      <c r="L42" s="54" t="s">
        <v>51</v>
      </c>
      <c r="M42" s="54" t="s">
        <v>52</v>
      </c>
      <c r="N42" s="51"/>
      <c r="O42" s="54" t="s">
        <v>51</v>
      </c>
      <c r="P42" s="54" t="s">
        <v>52</v>
      </c>
      <c r="Q42" s="49"/>
      <c r="R42" s="49"/>
      <c r="S42" s="49"/>
      <c r="T42" s="48"/>
      <c r="U42" s="48"/>
      <c r="V42" s="3"/>
      <c r="W42" s="4"/>
    </row>
    <row r="43" spans="1:29" s="5" customFormat="1" x14ac:dyDescent="0.3">
      <c r="A43" s="55">
        <v>1</v>
      </c>
      <c r="B43" s="55">
        <v>2</v>
      </c>
      <c r="C43" s="56" t="s">
        <v>53</v>
      </c>
      <c r="D43" s="56" t="s">
        <v>54</v>
      </c>
      <c r="E43" s="56" t="s">
        <v>55</v>
      </c>
      <c r="F43" s="57" t="s">
        <v>56</v>
      </c>
      <c r="G43" s="58" t="s">
        <v>57</v>
      </c>
      <c r="H43" s="56" t="s">
        <v>58</v>
      </c>
      <c r="I43" s="56" t="s">
        <v>59</v>
      </c>
      <c r="J43" s="56" t="s">
        <v>60</v>
      </c>
      <c r="K43" s="56" t="s">
        <v>61</v>
      </c>
      <c r="L43" s="56" t="s">
        <v>62</v>
      </c>
      <c r="M43" s="56" t="s">
        <v>63</v>
      </c>
      <c r="N43" s="56" t="s">
        <v>64</v>
      </c>
      <c r="O43" s="56" t="s">
        <v>65</v>
      </c>
      <c r="P43" s="56" t="s">
        <v>66</v>
      </c>
      <c r="Q43" s="59">
        <v>17</v>
      </c>
      <c r="R43" s="59" t="s">
        <v>67</v>
      </c>
      <c r="S43" s="59">
        <v>19</v>
      </c>
      <c r="T43" s="60"/>
      <c r="U43" s="60"/>
      <c r="V43" s="3"/>
      <c r="W43" s="4"/>
    </row>
    <row r="44" spans="1:29" s="70" customFormat="1" x14ac:dyDescent="0.25">
      <c r="A44" s="61">
        <v>211.21299999999999</v>
      </c>
      <c r="B44" s="62" t="s">
        <v>68</v>
      </c>
      <c r="C44" s="63" t="s">
        <v>69</v>
      </c>
      <c r="D44" s="64">
        <v>0</v>
      </c>
      <c r="E44" s="65">
        <v>0</v>
      </c>
      <c r="F44" s="65">
        <f>ROUND(D44*E44*12,-2)</f>
        <v>0</v>
      </c>
      <c r="G44" s="65">
        <v>0</v>
      </c>
      <c r="H44" s="65">
        <f>I44+J44</f>
        <v>0</v>
      </c>
      <c r="I44" s="65">
        <v>0</v>
      </c>
      <c r="J44" s="65">
        <v>0</v>
      </c>
      <c r="K44" s="65">
        <v>0</v>
      </c>
      <c r="L44" s="65">
        <f>K44-M44</f>
        <v>0</v>
      </c>
      <c r="M44" s="65">
        <f>ROUND(J44*30.2%,2)</f>
        <v>0</v>
      </c>
      <c r="N44" s="65">
        <f>O44+P44</f>
        <v>0</v>
      </c>
      <c r="O44" s="65">
        <f t="shared" ref="O44:P46" si="3">I44+L44</f>
        <v>0</v>
      </c>
      <c r="P44" s="65">
        <f t="shared" si="3"/>
        <v>0</v>
      </c>
      <c r="Q44" s="65"/>
      <c r="R44" s="65">
        <f>N44</f>
        <v>0</v>
      </c>
      <c r="S44" s="66"/>
      <c r="T44" s="67"/>
      <c r="U44" s="67"/>
      <c r="V44" s="68"/>
      <c r="W44" s="69"/>
    </row>
    <row r="45" spans="1:29" s="70" customFormat="1" ht="20.25" x14ac:dyDescent="0.25">
      <c r="A45" s="71"/>
      <c r="B45" s="72"/>
      <c r="C45" s="63" t="s">
        <v>70</v>
      </c>
      <c r="D45" s="64">
        <v>8.5</v>
      </c>
      <c r="E45" s="65">
        <v>13892.74</v>
      </c>
      <c r="F45" s="65">
        <f>ROUND(D45*E45*12,-2)</f>
        <v>1417100</v>
      </c>
      <c r="G45" s="65">
        <v>1431271</v>
      </c>
      <c r="H45" s="65">
        <f>I45+J45</f>
        <v>1323925.67</v>
      </c>
      <c r="I45" s="65">
        <v>1310817.5</v>
      </c>
      <c r="J45" s="65">
        <v>13108.17</v>
      </c>
      <c r="K45" s="65">
        <v>399825.56</v>
      </c>
      <c r="L45" s="65">
        <f>K45-M45</f>
        <v>395866.9</v>
      </c>
      <c r="M45" s="65">
        <f>ROUNDDOWN(J45*30.2%,2)</f>
        <v>3958.66</v>
      </c>
      <c r="N45" s="65">
        <f>O45+P45</f>
        <v>1723751.23</v>
      </c>
      <c r="O45" s="65">
        <f t="shared" si="3"/>
        <v>1706684.4</v>
      </c>
      <c r="P45" s="65">
        <f t="shared" si="3"/>
        <v>17066.830000000002</v>
      </c>
      <c r="Q45" s="65"/>
      <c r="R45" s="65">
        <f>N45-Q45</f>
        <v>1723751.23</v>
      </c>
      <c r="S45" s="66"/>
      <c r="T45" s="67"/>
      <c r="U45" s="67"/>
      <c r="V45" s="68"/>
      <c r="W45" s="73"/>
      <c r="X45" s="74"/>
      <c r="Y45" s="75"/>
      <c r="Z45" s="75"/>
    </row>
    <row r="46" spans="1:29" s="70" customFormat="1" x14ac:dyDescent="0.25">
      <c r="A46" s="71"/>
      <c r="B46" s="72"/>
      <c r="C46" s="63" t="s">
        <v>71</v>
      </c>
      <c r="D46" s="64">
        <v>0</v>
      </c>
      <c r="E46" s="65">
        <v>0</v>
      </c>
      <c r="F46" s="65">
        <f>ROUND(D46*E46*12,-2)</f>
        <v>0</v>
      </c>
      <c r="G46" s="65">
        <v>0</v>
      </c>
      <c r="H46" s="65">
        <f>I46+J46</f>
        <v>0</v>
      </c>
      <c r="I46" s="65">
        <v>0</v>
      </c>
      <c r="J46" s="65">
        <v>0</v>
      </c>
      <c r="K46" s="65">
        <v>0</v>
      </c>
      <c r="L46" s="65">
        <f>K46-M46</f>
        <v>0</v>
      </c>
      <c r="M46" s="65">
        <f>ROUNDUP(J46*0.302,2)</f>
        <v>0</v>
      </c>
      <c r="N46" s="65">
        <f>O46+P46</f>
        <v>0</v>
      </c>
      <c r="O46" s="65">
        <f t="shared" si="3"/>
        <v>0</v>
      </c>
      <c r="P46" s="65">
        <f t="shared" si="3"/>
        <v>0</v>
      </c>
      <c r="Q46" s="65"/>
      <c r="R46" s="65">
        <f>N46-Q46</f>
        <v>0</v>
      </c>
      <c r="S46" s="76"/>
      <c r="T46" s="77"/>
      <c r="U46" s="77"/>
      <c r="V46" s="68"/>
      <c r="W46" s="73"/>
      <c r="X46" s="74"/>
    </row>
    <row r="47" spans="1:29" s="86" customFormat="1" x14ac:dyDescent="0.3">
      <c r="A47" s="78" t="s">
        <v>72</v>
      </c>
      <c r="B47" s="79"/>
      <c r="C47" s="79"/>
      <c r="D47" s="80">
        <f>SUM(D44:D46)</f>
        <v>8.5</v>
      </c>
      <c r="E47" s="81"/>
      <c r="F47" s="81">
        <f t="shared" ref="F47:S47" si="4">SUM(F44:F46)</f>
        <v>1417100</v>
      </c>
      <c r="G47" s="81">
        <f t="shared" si="4"/>
        <v>1431271</v>
      </c>
      <c r="H47" s="81">
        <f t="shared" si="4"/>
        <v>1323925.67</v>
      </c>
      <c r="I47" s="81">
        <f t="shared" si="4"/>
        <v>1310817.5</v>
      </c>
      <c r="J47" s="81">
        <f t="shared" si="4"/>
        <v>13108.17</v>
      </c>
      <c r="K47" s="81">
        <f t="shared" si="4"/>
        <v>399825.56</v>
      </c>
      <c r="L47" s="81">
        <f t="shared" si="4"/>
        <v>395866.9</v>
      </c>
      <c r="M47" s="81">
        <f t="shared" si="4"/>
        <v>3958.66</v>
      </c>
      <c r="N47" s="81">
        <f t="shared" si="4"/>
        <v>1723751.23</v>
      </c>
      <c r="O47" s="81">
        <f t="shared" si="4"/>
        <v>1706684.4</v>
      </c>
      <c r="P47" s="81">
        <f t="shared" si="4"/>
        <v>17066.830000000002</v>
      </c>
      <c r="Q47" s="81">
        <f t="shared" si="4"/>
        <v>0</v>
      </c>
      <c r="R47" s="81">
        <f t="shared" si="4"/>
        <v>1723751.23</v>
      </c>
      <c r="S47" s="80">
        <f t="shared" si="4"/>
        <v>0</v>
      </c>
      <c r="T47" s="82"/>
      <c r="U47" s="82"/>
      <c r="V47" s="83">
        <v>0</v>
      </c>
      <c r="W47" s="84"/>
      <c r="X47" s="85"/>
      <c r="Y47" s="85"/>
      <c r="Z47" s="85"/>
      <c r="AA47" s="85"/>
      <c r="AB47" s="85"/>
      <c r="AC47" s="85"/>
    </row>
    <row r="48" spans="1:29" s="88" customFormat="1" x14ac:dyDescent="0.3">
      <c r="A48" s="87"/>
      <c r="D48" s="70"/>
      <c r="E48" s="70"/>
      <c r="F48" s="70"/>
      <c r="G48" s="70"/>
      <c r="H48" s="70"/>
      <c r="I48" s="70"/>
      <c r="J48" s="70"/>
      <c r="K48" s="74"/>
      <c r="L48" s="70"/>
      <c r="M48" s="70"/>
      <c r="N48" s="70"/>
      <c r="O48" s="70"/>
      <c r="P48" s="70"/>
      <c r="Q48" s="70"/>
      <c r="V48" s="89"/>
      <c r="W48" s="90"/>
    </row>
    <row r="49" spans="1:23" s="95" customFormat="1" ht="164.25" customHeight="1" x14ac:dyDescent="0.25">
      <c r="A49" s="91" t="s">
        <v>37</v>
      </c>
      <c r="B49" s="91" t="s">
        <v>38</v>
      </c>
      <c r="C49" s="91" t="s">
        <v>73</v>
      </c>
      <c r="D49" s="91" t="s">
        <v>74</v>
      </c>
      <c r="E49" s="91" t="s">
        <v>75</v>
      </c>
      <c r="F49" s="92" t="s">
        <v>76</v>
      </c>
      <c r="G49" s="93" t="s">
        <v>77</v>
      </c>
      <c r="H49" s="91" t="s">
        <v>78</v>
      </c>
      <c r="I49" s="91" t="s">
        <v>79</v>
      </c>
      <c r="J49" s="91" t="s">
        <v>80</v>
      </c>
      <c r="K49" s="91" t="s">
        <v>50</v>
      </c>
      <c r="L49" s="48"/>
      <c r="M49" s="94"/>
      <c r="V49" s="96"/>
      <c r="W49" s="97"/>
    </row>
    <row r="50" spans="1:23" s="100" customFormat="1" x14ac:dyDescent="0.3">
      <c r="A50" s="98">
        <v>1</v>
      </c>
      <c r="B50" s="98">
        <v>2</v>
      </c>
      <c r="C50" s="99">
        <v>3</v>
      </c>
      <c r="D50" s="99">
        <v>4</v>
      </c>
      <c r="E50" s="99">
        <v>5</v>
      </c>
      <c r="F50" s="99">
        <v>6</v>
      </c>
      <c r="G50" s="99">
        <v>7</v>
      </c>
      <c r="H50" s="99">
        <v>8</v>
      </c>
      <c r="I50" s="99">
        <v>9</v>
      </c>
      <c r="J50" s="98" t="s">
        <v>81</v>
      </c>
      <c r="K50" s="98">
        <v>11</v>
      </c>
      <c r="L50" s="48"/>
      <c r="M50" s="94"/>
      <c r="V50" s="101"/>
      <c r="W50" s="102"/>
    </row>
    <row r="51" spans="1:23" s="94" customFormat="1" ht="15.75" customHeight="1" x14ac:dyDescent="0.3">
      <c r="A51" s="103">
        <v>221</v>
      </c>
      <c r="B51" s="104" t="s">
        <v>82</v>
      </c>
      <c r="C51" s="105" t="s">
        <v>83</v>
      </c>
      <c r="D51" s="106"/>
      <c r="E51" s="105" t="s">
        <v>84</v>
      </c>
      <c r="F51" s="107">
        <v>0</v>
      </c>
      <c r="G51" s="108">
        <v>242.4</v>
      </c>
      <c r="H51" s="109">
        <v>12</v>
      </c>
      <c r="I51" s="109">
        <v>1</v>
      </c>
      <c r="J51" s="110">
        <v>0</v>
      </c>
      <c r="K51" s="111" t="s">
        <v>85</v>
      </c>
      <c r="L51" s="112"/>
      <c r="N51" s="113"/>
      <c r="O51" s="114"/>
      <c r="V51" s="101"/>
      <c r="W51" s="115"/>
    </row>
    <row r="52" spans="1:23" s="94" customFormat="1" x14ac:dyDescent="0.3">
      <c r="A52" s="103"/>
      <c r="B52" s="104"/>
      <c r="C52" s="105" t="s">
        <v>86</v>
      </c>
      <c r="D52" s="106"/>
      <c r="E52" s="105" t="s">
        <v>87</v>
      </c>
      <c r="F52" s="107">
        <v>0</v>
      </c>
      <c r="G52" s="108">
        <v>0.67200000000000004</v>
      </c>
      <c r="H52" s="109">
        <v>12</v>
      </c>
      <c r="I52" s="109">
        <v>1</v>
      </c>
      <c r="J52" s="110">
        <v>0</v>
      </c>
      <c r="K52" s="116"/>
      <c r="L52" s="112"/>
      <c r="N52" s="113"/>
      <c r="O52" s="114"/>
      <c r="V52" s="101"/>
      <c r="W52" s="115"/>
    </row>
    <row r="53" spans="1:23" s="123" customFormat="1" ht="31.5" x14ac:dyDescent="0.3">
      <c r="A53" s="117"/>
      <c r="B53" s="118"/>
      <c r="C53" s="119" t="s">
        <v>88</v>
      </c>
      <c r="D53" s="120"/>
      <c r="E53" s="79" t="s">
        <v>89</v>
      </c>
      <c r="F53" s="107">
        <v>0</v>
      </c>
      <c r="G53" s="121">
        <v>128.54</v>
      </c>
      <c r="H53" s="122">
        <v>12</v>
      </c>
      <c r="I53" s="109">
        <v>1</v>
      </c>
      <c r="J53" s="110">
        <v>0</v>
      </c>
      <c r="K53" s="116"/>
      <c r="L53" s="112"/>
      <c r="M53" s="94"/>
      <c r="N53" s="113"/>
      <c r="O53" s="114"/>
      <c r="V53" s="124"/>
      <c r="W53" s="125"/>
    </row>
    <row r="54" spans="1:23" s="94" customFormat="1" x14ac:dyDescent="0.3">
      <c r="A54" s="104"/>
      <c r="B54" s="105"/>
      <c r="C54" s="105" t="s">
        <v>90</v>
      </c>
      <c r="D54" s="106"/>
      <c r="E54" s="105" t="s">
        <v>84</v>
      </c>
      <c r="F54" s="107">
        <v>1</v>
      </c>
      <c r="G54" s="108">
        <v>0</v>
      </c>
      <c r="H54" s="109">
        <v>12</v>
      </c>
      <c r="I54" s="109">
        <v>1</v>
      </c>
      <c r="J54" s="110">
        <v>0</v>
      </c>
      <c r="K54" s="116"/>
      <c r="L54" s="112"/>
      <c r="N54" s="113"/>
      <c r="O54" s="114"/>
      <c r="V54" s="101"/>
      <c r="W54" s="115"/>
    </row>
    <row r="55" spans="1:23" s="94" customFormat="1" ht="51" customHeight="1" x14ac:dyDescent="0.3">
      <c r="A55" s="104"/>
      <c r="B55" s="105"/>
      <c r="C55" s="105" t="s">
        <v>91</v>
      </c>
      <c r="D55" s="106"/>
      <c r="E55" s="126" t="s">
        <v>84</v>
      </c>
      <c r="F55" s="126">
        <v>1</v>
      </c>
      <c r="G55" s="126">
        <v>978.58</v>
      </c>
      <c r="H55" s="126">
        <v>12</v>
      </c>
      <c r="I55" s="126">
        <v>1</v>
      </c>
      <c r="J55" s="110">
        <v>0</v>
      </c>
      <c r="K55" s="127"/>
      <c r="L55" s="112"/>
      <c r="N55" s="113"/>
      <c r="O55" s="114"/>
      <c r="V55" s="101"/>
      <c r="W55" s="115"/>
    </row>
    <row r="56" spans="1:23" s="94" customFormat="1" x14ac:dyDescent="0.3">
      <c r="A56" s="104"/>
      <c r="B56" s="105"/>
      <c r="C56" s="128" t="s">
        <v>92</v>
      </c>
      <c r="D56" s="106"/>
      <c r="E56" s="126" t="s">
        <v>84</v>
      </c>
      <c r="F56" s="107">
        <v>0</v>
      </c>
      <c r="G56" s="129">
        <v>44.4</v>
      </c>
      <c r="H56" s="126">
        <v>12</v>
      </c>
      <c r="I56" s="126">
        <v>1</v>
      </c>
      <c r="J56" s="110">
        <v>0</v>
      </c>
      <c r="K56" s="127"/>
      <c r="L56" s="112"/>
      <c r="N56" s="113"/>
      <c r="O56" s="114"/>
      <c r="V56" s="101"/>
      <c r="W56" s="115"/>
    </row>
    <row r="57" spans="1:23" s="137" customFormat="1" x14ac:dyDescent="0.3">
      <c r="A57" s="103" t="s">
        <v>93</v>
      </c>
      <c r="B57" s="130"/>
      <c r="C57" s="131"/>
      <c r="D57" s="103"/>
      <c r="E57" s="103"/>
      <c r="F57" s="132"/>
      <c r="G57" s="133"/>
      <c r="H57" s="134"/>
      <c r="I57" s="134"/>
      <c r="J57" s="135">
        <f>SUM(J51:J56)</f>
        <v>0</v>
      </c>
      <c r="K57" s="103"/>
      <c r="L57" s="48"/>
      <c r="M57" s="136"/>
      <c r="N57" s="113"/>
      <c r="V57" s="138">
        <v>0</v>
      </c>
      <c r="W57" s="139"/>
    </row>
    <row r="58" spans="1:23" s="5" customFormat="1" x14ac:dyDescent="0.3">
      <c r="A58" s="140"/>
      <c r="B58" s="140"/>
      <c r="C58" s="140"/>
      <c r="D58" s="140"/>
      <c r="E58" s="140"/>
      <c r="F58" s="141"/>
      <c r="G58" s="142"/>
      <c r="H58" s="140"/>
      <c r="I58" s="140"/>
      <c r="M58" s="143"/>
      <c r="V58" s="3"/>
      <c r="W58" s="144"/>
    </row>
    <row r="59" spans="1:23" s="95" customFormat="1" ht="164.25" customHeight="1" x14ac:dyDescent="0.25">
      <c r="A59" s="91" t="s">
        <v>37</v>
      </c>
      <c r="B59" s="91" t="s">
        <v>38</v>
      </c>
      <c r="C59" s="91" t="s">
        <v>73</v>
      </c>
      <c r="D59" s="91" t="s">
        <v>74</v>
      </c>
      <c r="E59" s="91" t="s">
        <v>75</v>
      </c>
      <c r="F59" s="92" t="s">
        <v>76</v>
      </c>
      <c r="G59" s="93" t="s">
        <v>77</v>
      </c>
      <c r="H59" s="91" t="s">
        <v>78</v>
      </c>
      <c r="I59" s="91" t="s">
        <v>79</v>
      </c>
      <c r="J59" s="91" t="s">
        <v>80</v>
      </c>
      <c r="K59" s="91" t="s">
        <v>50</v>
      </c>
      <c r="L59" s="48"/>
      <c r="M59" s="94"/>
      <c r="V59" s="96"/>
      <c r="W59" s="97"/>
    </row>
    <row r="60" spans="1:23" s="100" customFormat="1" x14ac:dyDescent="0.3">
      <c r="A60" s="98">
        <v>1</v>
      </c>
      <c r="B60" s="98">
        <v>2</v>
      </c>
      <c r="C60" s="99">
        <v>3</v>
      </c>
      <c r="D60" s="99">
        <v>4</v>
      </c>
      <c r="E60" s="99">
        <v>5</v>
      </c>
      <c r="F60" s="99">
        <v>6</v>
      </c>
      <c r="G60" s="99">
        <v>7</v>
      </c>
      <c r="H60" s="99">
        <v>8</v>
      </c>
      <c r="I60" s="99">
        <v>9</v>
      </c>
      <c r="J60" s="98" t="s">
        <v>81</v>
      </c>
      <c r="K60" s="98">
        <v>11</v>
      </c>
      <c r="L60" s="48"/>
      <c r="M60" s="94"/>
      <c r="V60" s="101"/>
      <c r="W60" s="102"/>
    </row>
    <row r="61" spans="1:23" s="94" customFormat="1" ht="77.25" customHeight="1" x14ac:dyDescent="0.3">
      <c r="A61" s="103">
        <v>222</v>
      </c>
      <c r="B61" s="145" t="s">
        <v>94</v>
      </c>
      <c r="C61" s="145" t="s">
        <v>95</v>
      </c>
      <c r="D61" s="106"/>
      <c r="E61" s="105" t="s">
        <v>84</v>
      </c>
      <c r="F61" s="107">
        <v>0</v>
      </c>
      <c r="G61" s="108">
        <v>1100</v>
      </c>
      <c r="H61" s="109">
        <v>12</v>
      </c>
      <c r="I61" s="109">
        <v>1</v>
      </c>
      <c r="J61" s="110">
        <v>0</v>
      </c>
      <c r="K61" s="146" t="s">
        <v>85</v>
      </c>
      <c r="L61" s="48"/>
      <c r="N61" s="113"/>
      <c r="O61" s="114"/>
      <c r="V61" s="101"/>
      <c r="W61" s="115"/>
    </row>
    <row r="62" spans="1:23" s="137" customFormat="1" x14ac:dyDescent="0.3">
      <c r="A62" s="103" t="s">
        <v>96</v>
      </c>
      <c r="B62" s="130"/>
      <c r="C62" s="131"/>
      <c r="D62" s="103"/>
      <c r="E62" s="103"/>
      <c r="F62" s="132"/>
      <c r="G62" s="133"/>
      <c r="H62" s="134"/>
      <c r="I62" s="134"/>
      <c r="J62" s="135">
        <f>SUM(J61:J61)</f>
        <v>0</v>
      </c>
      <c r="K62" s="103"/>
      <c r="L62" s="48"/>
      <c r="M62" s="136"/>
      <c r="N62" s="113"/>
      <c r="V62" s="138">
        <v>0</v>
      </c>
      <c r="W62" s="139"/>
    </row>
    <row r="63" spans="1:23" s="149" customFormat="1" x14ac:dyDescent="0.3">
      <c r="A63" s="147"/>
      <c r="B63" s="148"/>
      <c r="F63" s="150"/>
      <c r="G63" s="151"/>
      <c r="J63" s="152"/>
      <c r="M63" s="153"/>
      <c r="N63" s="152"/>
      <c r="V63" s="12"/>
      <c r="W63" s="13"/>
    </row>
    <row r="64" spans="1:23" s="60" customFormat="1" ht="60.75" customHeight="1" x14ac:dyDescent="0.25">
      <c r="A64" s="154" t="s">
        <v>37</v>
      </c>
      <c r="B64" s="154" t="s">
        <v>38</v>
      </c>
      <c r="C64" s="155" t="s">
        <v>97</v>
      </c>
      <c r="D64" s="55" t="s">
        <v>98</v>
      </c>
      <c r="E64" s="156" t="s">
        <v>99</v>
      </c>
      <c r="F64" s="157" t="s">
        <v>100</v>
      </c>
      <c r="G64" s="158" t="s">
        <v>80</v>
      </c>
      <c r="H64" s="159" t="s">
        <v>48</v>
      </c>
      <c r="I64" s="159" t="s">
        <v>49</v>
      </c>
      <c r="J64" s="159" t="s">
        <v>50</v>
      </c>
      <c r="K64" s="55" t="s">
        <v>101</v>
      </c>
      <c r="L64" s="48"/>
      <c r="M64" s="160"/>
      <c r="V64" s="161"/>
      <c r="W64" s="162"/>
    </row>
    <row r="65" spans="1:23" s="60" customFormat="1" x14ac:dyDescent="0.25">
      <c r="A65" s="59">
        <v>1</v>
      </c>
      <c r="B65" s="163">
        <v>2</v>
      </c>
      <c r="C65" s="155">
        <v>3</v>
      </c>
      <c r="D65" s="55">
        <v>4</v>
      </c>
      <c r="E65" s="156" t="s">
        <v>55</v>
      </c>
      <c r="F65" s="157">
        <v>6</v>
      </c>
      <c r="G65" s="164" t="s">
        <v>102</v>
      </c>
      <c r="H65" s="55">
        <v>8</v>
      </c>
      <c r="I65" s="59" t="s">
        <v>19</v>
      </c>
      <c r="J65" s="55">
        <v>10</v>
      </c>
      <c r="K65" s="55">
        <v>11</v>
      </c>
      <c r="L65" s="48"/>
      <c r="M65" s="160"/>
      <c r="V65" s="161"/>
      <c r="W65" s="162"/>
    </row>
    <row r="66" spans="1:23" s="60" customFormat="1" ht="47.25" customHeight="1" x14ac:dyDescent="0.25">
      <c r="A66" s="165" t="s">
        <v>103</v>
      </c>
      <c r="B66" s="55" t="s">
        <v>104</v>
      </c>
      <c r="C66" s="166" t="s">
        <v>325</v>
      </c>
      <c r="D66" s="166" t="s">
        <v>326</v>
      </c>
      <c r="E66" s="167">
        <v>44.635919999999999</v>
      </c>
      <c r="F66" s="166">
        <v>9.2912999999999997</v>
      </c>
      <c r="G66" s="168">
        <f>MROUND(E66*F66*1000,0.01)</f>
        <v>414725.72000000003</v>
      </c>
      <c r="H66" s="55"/>
      <c r="I66" s="168">
        <f>G66</f>
        <v>414725.72000000003</v>
      </c>
      <c r="J66" s="169" t="s">
        <v>105</v>
      </c>
      <c r="K66" s="168">
        <v>295077.11</v>
      </c>
      <c r="L66" s="48"/>
      <c r="M66" s="160"/>
      <c r="V66" s="161"/>
      <c r="W66" s="162"/>
    </row>
    <row r="67" spans="1:23" s="173" customFormat="1" x14ac:dyDescent="0.3">
      <c r="A67" s="170" t="s">
        <v>106</v>
      </c>
      <c r="B67" s="170"/>
      <c r="C67" s="165"/>
      <c r="D67" s="165"/>
      <c r="E67" s="171"/>
      <c r="F67" s="171"/>
      <c r="G67" s="171">
        <f>SUM(G66:G66)</f>
        <v>414725.72000000003</v>
      </c>
      <c r="H67" s="165"/>
      <c r="I67" s="171">
        <f>I66</f>
        <v>414725.72000000003</v>
      </c>
      <c r="J67" s="169"/>
      <c r="K67" s="172">
        <f>K66</f>
        <v>295077.11</v>
      </c>
      <c r="L67" s="147"/>
      <c r="M67" s="136"/>
      <c r="V67" s="138">
        <v>0</v>
      </c>
      <c r="W67" s="22"/>
    </row>
    <row r="68" spans="1:23" s="5" customFormat="1" x14ac:dyDescent="0.3">
      <c r="A68" s="149" t="s">
        <v>107</v>
      </c>
      <c r="B68" s="148"/>
      <c r="C68" s="149"/>
      <c r="D68" s="149"/>
      <c r="E68" s="149"/>
      <c r="F68" s="150"/>
      <c r="G68" s="151"/>
      <c r="H68" s="149"/>
      <c r="I68" s="149"/>
      <c r="J68" s="152"/>
      <c r="K68" s="149"/>
      <c r="M68" s="143"/>
      <c r="V68" s="3"/>
      <c r="W68" s="4"/>
    </row>
    <row r="69" spans="1:23" s="149" customFormat="1" x14ac:dyDescent="0.3">
      <c r="A69" s="147"/>
      <c r="B69" s="148"/>
      <c r="F69" s="150"/>
      <c r="G69" s="151"/>
      <c r="J69" s="152"/>
      <c r="M69" s="153"/>
      <c r="V69" s="12"/>
      <c r="W69" s="13"/>
    </row>
    <row r="70" spans="1:23" s="60" customFormat="1" ht="47.25" x14ac:dyDescent="0.25">
      <c r="A70" s="154" t="s">
        <v>37</v>
      </c>
      <c r="B70" s="154" t="s">
        <v>38</v>
      </c>
      <c r="C70" s="55" t="s">
        <v>98</v>
      </c>
      <c r="D70" s="174" t="s">
        <v>108</v>
      </c>
      <c r="E70" s="175" t="s">
        <v>109</v>
      </c>
      <c r="F70" s="176" t="s">
        <v>110</v>
      </c>
      <c r="G70" s="177" t="s">
        <v>80</v>
      </c>
      <c r="H70" s="159" t="s">
        <v>48</v>
      </c>
      <c r="I70" s="159" t="s">
        <v>49</v>
      </c>
      <c r="J70" s="159" t="s">
        <v>50</v>
      </c>
      <c r="K70" s="55" t="s">
        <v>111</v>
      </c>
      <c r="L70" s="48"/>
      <c r="M70" s="160"/>
      <c r="V70" s="161"/>
      <c r="W70" s="162"/>
    </row>
    <row r="71" spans="1:23" s="60" customFormat="1" x14ac:dyDescent="0.25">
      <c r="A71" s="59">
        <v>1</v>
      </c>
      <c r="B71" s="163">
        <v>2</v>
      </c>
      <c r="C71" s="55">
        <v>3</v>
      </c>
      <c r="D71" s="178">
        <v>4</v>
      </c>
      <c r="E71" s="178">
        <v>5</v>
      </c>
      <c r="F71" s="179">
        <v>6</v>
      </c>
      <c r="G71" s="180" t="s">
        <v>102</v>
      </c>
      <c r="H71" s="59">
        <v>8</v>
      </c>
      <c r="I71" s="59" t="s">
        <v>19</v>
      </c>
      <c r="J71" s="55">
        <v>10</v>
      </c>
      <c r="K71" s="55">
        <v>11</v>
      </c>
      <c r="L71" s="48"/>
      <c r="M71" s="160"/>
      <c r="V71" s="161"/>
      <c r="W71" s="162"/>
    </row>
    <row r="72" spans="1:23" s="60" customFormat="1" ht="49.5" customHeight="1" x14ac:dyDescent="0.25">
      <c r="A72" s="181" t="s">
        <v>112</v>
      </c>
      <c r="B72" s="182" t="s">
        <v>113</v>
      </c>
      <c r="C72" s="166" t="s">
        <v>327</v>
      </c>
      <c r="D72" s="168">
        <v>469.35199999999998</v>
      </c>
      <c r="E72" s="168">
        <v>478.46</v>
      </c>
      <c r="F72" s="183">
        <v>2519.83</v>
      </c>
      <c r="G72" s="184">
        <f>MROUND(E72*F72,0.01)</f>
        <v>1205637.8600000001</v>
      </c>
      <c r="H72" s="185"/>
      <c r="I72" s="184">
        <f>G72</f>
        <v>1205637.8600000001</v>
      </c>
      <c r="J72" s="186" t="s">
        <v>105</v>
      </c>
      <c r="K72" s="184">
        <v>857810.65</v>
      </c>
      <c r="L72" s="187"/>
      <c r="M72" s="160"/>
      <c r="V72" s="161"/>
      <c r="W72" s="162"/>
    </row>
    <row r="73" spans="1:23" s="196" customFormat="1" x14ac:dyDescent="0.3">
      <c r="A73" s="188" t="s">
        <v>114</v>
      </c>
      <c r="B73" s="188"/>
      <c r="C73" s="189"/>
      <c r="D73" s="190"/>
      <c r="E73" s="191"/>
      <c r="F73" s="192"/>
      <c r="G73" s="191">
        <f>SUM(G72:G72)</f>
        <v>1205637.8600000001</v>
      </c>
      <c r="H73" s="193"/>
      <c r="I73" s="191">
        <f>I72</f>
        <v>1205637.8600000001</v>
      </c>
      <c r="J73" s="194"/>
      <c r="K73" s="191">
        <f>K72</f>
        <v>857810.65</v>
      </c>
      <c r="L73" s="195"/>
      <c r="M73" s="136"/>
      <c r="V73" s="138">
        <v>0</v>
      </c>
      <c r="W73" s="197"/>
    </row>
    <row r="74" spans="1:23" s="149" customFormat="1" x14ac:dyDescent="0.3">
      <c r="A74" s="147"/>
      <c r="B74" s="148"/>
      <c r="D74" s="198"/>
      <c r="E74" s="199"/>
      <c r="F74" s="200"/>
      <c r="G74" s="201"/>
      <c r="J74" s="152"/>
      <c r="M74" s="153"/>
      <c r="V74" s="12"/>
      <c r="W74" s="13"/>
    </row>
    <row r="75" spans="1:23" s="149" customFormat="1" ht="15.75" customHeight="1" x14ac:dyDescent="0.3">
      <c r="A75" s="202" t="s">
        <v>37</v>
      </c>
      <c r="B75" s="41" t="s">
        <v>38</v>
      </c>
      <c r="C75" s="203" t="s">
        <v>115</v>
      </c>
      <c r="D75" s="204"/>
      <c r="E75" s="204"/>
      <c r="F75" s="204"/>
      <c r="G75" s="204"/>
      <c r="H75" s="204"/>
      <c r="I75" s="204"/>
      <c r="J75" s="205"/>
      <c r="K75" s="203" t="s">
        <v>116</v>
      </c>
      <c r="L75" s="204"/>
      <c r="M75" s="205"/>
      <c r="N75" s="41" t="s">
        <v>117</v>
      </c>
      <c r="O75" s="41" t="s">
        <v>48</v>
      </c>
      <c r="P75" s="41" t="s">
        <v>49</v>
      </c>
      <c r="Q75" s="41" t="s">
        <v>50</v>
      </c>
      <c r="R75" s="206" t="s">
        <v>111</v>
      </c>
      <c r="V75" s="12"/>
      <c r="W75" s="13"/>
    </row>
    <row r="76" spans="1:23" s="149" customFormat="1" ht="163.5" customHeight="1" x14ac:dyDescent="0.3">
      <c r="A76" s="207"/>
      <c r="B76" s="49"/>
      <c r="C76" s="163" t="s">
        <v>118</v>
      </c>
      <c r="D76" s="163" t="s">
        <v>119</v>
      </c>
      <c r="E76" s="163" t="s">
        <v>120</v>
      </c>
      <c r="F76" s="208" t="s">
        <v>121</v>
      </c>
      <c r="G76" s="209" t="s">
        <v>122</v>
      </c>
      <c r="H76" s="163" t="s">
        <v>123</v>
      </c>
      <c r="I76" s="163" t="s">
        <v>124</v>
      </c>
      <c r="J76" s="163" t="s">
        <v>80</v>
      </c>
      <c r="K76" s="163" t="s">
        <v>125</v>
      </c>
      <c r="L76" s="163" t="s">
        <v>126</v>
      </c>
      <c r="M76" s="163" t="s">
        <v>80</v>
      </c>
      <c r="N76" s="49"/>
      <c r="O76" s="210"/>
      <c r="P76" s="210"/>
      <c r="Q76" s="210"/>
      <c r="R76" s="206"/>
      <c r="V76" s="12"/>
      <c r="W76" s="13"/>
    </row>
    <row r="77" spans="1:23" s="60" customFormat="1" x14ac:dyDescent="0.25">
      <c r="A77" s="59">
        <v>1</v>
      </c>
      <c r="B77" s="55">
        <v>2</v>
      </c>
      <c r="C77" s="163">
        <v>3</v>
      </c>
      <c r="D77" s="163">
        <v>4</v>
      </c>
      <c r="E77" s="163">
        <v>5</v>
      </c>
      <c r="F77" s="208" t="s">
        <v>127</v>
      </c>
      <c r="G77" s="211">
        <v>7</v>
      </c>
      <c r="H77" s="163" t="s">
        <v>128</v>
      </c>
      <c r="I77" s="163">
        <v>9</v>
      </c>
      <c r="J77" s="163" t="s">
        <v>129</v>
      </c>
      <c r="K77" s="163">
        <v>11</v>
      </c>
      <c r="L77" s="163">
        <v>12</v>
      </c>
      <c r="M77" s="163" t="s">
        <v>130</v>
      </c>
      <c r="N77" s="163">
        <v>14</v>
      </c>
      <c r="O77" s="163">
        <v>15</v>
      </c>
      <c r="P77" s="163" t="s">
        <v>131</v>
      </c>
      <c r="Q77" s="59">
        <v>18</v>
      </c>
      <c r="R77" s="59">
        <v>19</v>
      </c>
      <c r="V77" s="161"/>
      <c r="W77" s="162"/>
    </row>
    <row r="78" spans="1:23" s="60" customFormat="1" ht="57" customHeight="1" x14ac:dyDescent="0.25">
      <c r="A78" s="165" t="s">
        <v>132</v>
      </c>
      <c r="B78" s="55" t="s">
        <v>133</v>
      </c>
      <c r="C78" s="212">
        <v>895.84999999999991</v>
      </c>
      <c r="D78" s="212"/>
      <c r="E78" s="212">
        <v>0</v>
      </c>
      <c r="F78" s="212">
        <f>C78+E78+D78</f>
        <v>895.84999999999991</v>
      </c>
      <c r="G78" s="212">
        <v>47.755000000000003</v>
      </c>
      <c r="H78" s="212">
        <f>MROUND(F78*G78,0.01)</f>
        <v>42781.32</v>
      </c>
      <c r="I78" s="212">
        <v>66593.801288698625</v>
      </c>
      <c r="J78" s="212">
        <f>H78+I78</f>
        <v>109375.12128869863</v>
      </c>
      <c r="K78" s="212">
        <f>F78</f>
        <v>895.84999999999991</v>
      </c>
      <c r="L78" s="212">
        <v>90.816000000000003</v>
      </c>
      <c r="M78" s="212">
        <f>K78*L78</f>
        <v>81357.513599999991</v>
      </c>
      <c r="N78" s="212">
        <f>MROUND(J78+M78,0.01)</f>
        <v>190732.63</v>
      </c>
      <c r="O78" s="212"/>
      <c r="P78" s="212">
        <f>N78-O78</f>
        <v>190732.63</v>
      </c>
      <c r="Q78" s="213" t="s">
        <v>105</v>
      </c>
      <c r="R78" s="214">
        <v>135706.16</v>
      </c>
      <c r="V78" s="215"/>
      <c r="W78" s="162"/>
    </row>
    <row r="79" spans="1:23" s="218" customFormat="1" x14ac:dyDescent="0.25">
      <c r="A79" s="170" t="s">
        <v>134</v>
      </c>
      <c r="B79" s="170"/>
      <c r="C79" s="216">
        <f>C78</f>
        <v>895.84999999999991</v>
      </c>
      <c r="D79" s="216"/>
      <c r="E79" s="216">
        <f>E78</f>
        <v>0</v>
      </c>
      <c r="F79" s="216">
        <f>F78</f>
        <v>895.84999999999991</v>
      </c>
      <c r="G79" s="217"/>
      <c r="H79" s="216">
        <f>H78</f>
        <v>42781.32</v>
      </c>
      <c r="I79" s="216">
        <f>I78</f>
        <v>66593.801288698625</v>
      </c>
      <c r="J79" s="172">
        <f>J78</f>
        <v>109375.12128869863</v>
      </c>
      <c r="K79" s="216">
        <f>K78</f>
        <v>895.84999999999991</v>
      </c>
      <c r="L79" s="165"/>
      <c r="M79" s="172">
        <f>M78</f>
        <v>81357.513599999991</v>
      </c>
      <c r="N79" s="172">
        <f>N78</f>
        <v>190732.63</v>
      </c>
      <c r="O79" s="165"/>
      <c r="P79" s="172">
        <f>P78</f>
        <v>190732.63</v>
      </c>
      <c r="Q79" s="165"/>
      <c r="R79" s="172">
        <f>SUM(R78:R78)</f>
        <v>135706.16</v>
      </c>
      <c r="V79" s="215">
        <v>0</v>
      </c>
      <c r="W79" s="219"/>
    </row>
    <row r="80" spans="1:23" s="149" customFormat="1" x14ac:dyDescent="0.3">
      <c r="A80" s="147"/>
      <c r="B80" s="148"/>
      <c r="F80" s="150"/>
      <c r="G80" s="151"/>
      <c r="V80" s="12"/>
      <c r="W80" s="13"/>
    </row>
    <row r="81" spans="1:23" s="223" customFormat="1" x14ac:dyDescent="0.3">
      <c r="A81" s="195"/>
      <c r="B81" s="220"/>
      <c r="C81" s="221"/>
      <c r="D81" s="221"/>
      <c r="E81" s="221"/>
      <c r="F81" s="222"/>
      <c r="G81" s="221"/>
      <c r="H81" s="221"/>
      <c r="I81" s="221"/>
      <c r="J81" s="221"/>
      <c r="K81" s="221"/>
      <c r="L81" s="221"/>
      <c r="M81" s="221"/>
      <c r="N81" s="221"/>
      <c r="O81" s="221"/>
      <c r="V81" s="3"/>
      <c r="W81" s="224"/>
    </row>
    <row r="82" spans="1:23" s="226" customFormat="1" ht="169.5" customHeight="1" x14ac:dyDescent="0.25">
      <c r="A82" s="154" t="s">
        <v>37</v>
      </c>
      <c r="B82" s="154" t="s">
        <v>38</v>
      </c>
      <c r="C82" s="154" t="s">
        <v>73</v>
      </c>
      <c r="D82" s="154" t="s">
        <v>74</v>
      </c>
      <c r="E82" s="154" t="s">
        <v>75</v>
      </c>
      <c r="F82" s="57" t="s">
        <v>76</v>
      </c>
      <c r="G82" s="225" t="s">
        <v>77</v>
      </c>
      <c r="H82" s="154" t="s">
        <v>135</v>
      </c>
      <c r="I82" s="154" t="s">
        <v>79</v>
      </c>
      <c r="J82" s="154" t="s">
        <v>80</v>
      </c>
      <c r="K82" s="55" t="s">
        <v>48</v>
      </c>
      <c r="L82" s="55" t="s">
        <v>49</v>
      </c>
      <c r="M82" s="55" t="s">
        <v>50</v>
      </c>
      <c r="N82" s="55" t="s">
        <v>111</v>
      </c>
      <c r="V82" s="227"/>
      <c r="W82" s="228"/>
    </row>
    <row r="83" spans="1:23" s="223" customFormat="1" x14ac:dyDescent="0.3">
      <c r="A83" s="193">
        <v>1</v>
      </c>
      <c r="B83" s="193">
        <v>2</v>
      </c>
      <c r="C83" s="193">
        <v>3</v>
      </c>
      <c r="D83" s="193">
        <v>4</v>
      </c>
      <c r="E83" s="193">
        <v>5</v>
      </c>
      <c r="F83" s="229">
        <v>6</v>
      </c>
      <c r="G83" s="229">
        <v>7</v>
      </c>
      <c r="H83" s="193">
        <v>8</v>
      </c>
      <c r="I83" s="193">
        <v>9</v>
      </c>
      <c r="J83" s="193" t="s">
        <v>136</v>
      </c>
      <c r="K83" s="193">
        <v>11</v>
      </c>
      <c r="L83" s="193" t="s">
        <v>137</v>
      </c>
      <c r="M83" s="193">
        <v>13</v>
      </c>
      <c r="N83" s="230">
        <v>14</v>
      </c>
      <c r="V83" s="3"/>
      <c r="W83" s="224"/>
    </row>
    <row r="84" spans="1:23" s="232" customFormat="1" ht="45" customHeight="1" x14ac:dyDescent="0.25">
      <c r="A84" s="165" t="s">
        <v>138</v>
      </c>
      <c r="B84" s="55" t="s">
        <v>139</v>
      </c>
      <c r="C84" s="55" t="s">
        <v>140</v>
      </c>
      <c r="D84" s="41" t="s">
        <v>141</v>
      </c>
      <c r="E84" s="59" t="s">
        <v>142</v>
      </c>
      <c r="F84" s="214">
        <v>68.64</v>
      </c>
      <c r="G84" s="58">
        <v>665.67</v>
      </c>
      <c r="H84" s="59">
        <v>1</v>
      </c>
      <c r="I84" s="59">
        <v>1</v>
      </c>
      <c r="J84" s="214">
        <f>MROUND(F84*G84*H84*I84,0.01)</f>
        <v>45691.590000000004</v>
      </c>
      <c r="K84" s="55"/>
      <c r="L84" s="214">
        <f>J84-K84</f>
        <v>45691.590000000004</v>
      </c>
      <c r="M84" s="55" t="s">
        <v>143</v>
      </c>
      <c r="N84" s="212">
        <v>38246.509999999995</v>
      </c>
      <c r="O84" s="231"/>
      <c r="V84" s="233"/>
      <c r="W84" s="234"/>
    </row>
    <row r="85" spans="1:23" s="232" customFormat="1" ht="63" customHeight="1" x14ac:dyDescent="0.25">
      <c r="A85" s="165"/>
      <c r="B85" s="55"/>
      <c r="C85" s="55" t="s">
        <v>144</v>
      </c>
      <c r="D85" s="210"/>
      <c r="E85" s="59" t="s">
        <v>84</v>
      </c>
      <c r="F85" s="235">
        <v>1</v>
      </c>
      <c r="G85" s="58">
        <v>6656.7</v>
      </c>
      <c r="H85" s="59">
        <v>1</v>
      </c>
      <c r="I85" s="59">
        <v>1</v>
      </c>
      <c r="J85" s="214">
        <f>MROUND(F85*G85*H85*I85,0.01)</f>
        <v>6656.7</v>
      </c>
      <c r="K85" s="55"/>
      <c r="L85" s="214">
        <f>J85-K85</f>
        <v>6656.7</v>
      </c>
      <c r="M85" s="55" t="s">
        <v>145</v>
      </c>
      <c r="N85" s="212">
        <v>5572.05</v>
      </c>
      <c r="O85" s="231"/>
      <c r="V85" s="233"/>
      <c r="W85" s="234"/>
    </row>
    <row r="86" spans="1:23" s="218" customFormat="1" x14ac:dyDescent="0.25">
      <c r="A86" s="170" t="s">
        <v>146</v>
      </c>
      <c r="B86" s="170"/>
      <c r="C86" s="165"/>
      <c r="D86" s="49"/>
      <c r="E86" s="165"/>
      <c r="F86" s="236"/>
      <c r="G86" s="165"/>
      <c r="H86" s="165"/>
      <c r="I86" s="165"/>
      <c r="J86" s="172">
        <f>SUM(J84:J85)</f>
        <v>52348.29</v>
      </c>
      <c r="K86" s="172">
        <f>SUM(K84:K85)</f>
        <v>0</v>
      </c>
      <c r="L86" s="172">
        <f>SUM(L84:L85)</f>
        <v>52348.29</v>
      </c>
      <c r="M86" s="172"/>
      <c r="N86" s="172">
        <f>SUM(N84:N85)</f>
        <v>43818.559999999998</v>
      </c>
      <c r="O86" s="231"/>
      <c r="P86" s="237"/>
      <c r="V86" s="215">
        <v>0</v>
      </c>
      <c r="W86" s="219"/>
    </row>
    <row r="87" spans="1:23" s="5" customFormat="1" x14ac:dyDescent="0.3">
      <c r="A87" s="238"/>
      <c r="B87" s="48"/>
      <c r="C87" s="60"/>
      <c r="D87" s="60"/>
      <c r="E87" s="60"/>
      <c r="F87" s="239"/>
      <c r="G87" s="240"/>
      <c r="H87" s="60"/>
      <c r="I87" s="60"/>
      <c r="J87" s="60"/>
      <c r="K87" s="60"/>
      <c r="L87" s="60"/>
      <c r="M87" s="60"/>
      <c r="N87" s="149"/>
      <c r="O87" s="241"/>
      <c r="V87" s="3"/>
      <c r="W87" s="4"/>
    </row>
    <row r="88" spans="1:23" s="226" customFormat="1" ht="110.25" x14ac:dyDescent="0.25">
      <c r="A88" s="154" t="s">
        <v>37</v>
      </c>
      <c r="B88" s="154" t="s">
        <v>38</v>
      </c>
      <c r="C88" s="154" t="s">
        <v>73</v>
      </c>
      <c r="D88" s="154" t="s">
        <v>74</v>
      </c>
      <c r="E88" s="154" t="s">
        <v>75</v>
      </c>
      <c r="F88" s="57" t="s">
        <v>76</v>
      </c>
      <c r="G88" s="225" t="s">
        <v>77</v>
      </c>
      <c r="H88" s="154" t="s">
        <v>135</v>
      </c>
      <c r="I88" s="154" t="s">
        <v>79</v>
      </c>
      <c r="J88" s="154" t="s">
        <v>80</v>
      </c>
      <c r="K88" s="55" t="s">
        <v>48</v>
      </c>
      <c r="L88" s="242" t="s">
        <v>49</v>
      </c>
      <c r="M88" s="55" t="s">
        <v>50</v>
      </c>
      <c r="N88" s="149"/>
      <c r="O88" s="241"/>
      <c r="V88" s="227"/>
      <c r="W88" s="228"/>
    </row>
    <row r="89" spans="1:23" s="223" customFormat="1" x14ac:dyDescent="0.3">
      <c r="A89" s="154" t="s">
        <v>147</v>
      </c>
      <c r="B89" s="154" t="s">
        <v>148</v>
      </c>
      <c r="C89" s="154" t="s">
        <v>53</v>
      </c>
      <c r="D89" s="154" t="s">
        <v>54</v>
      </c>
      <c r="E89" s="154" t="s">
        <v>55</v>
      </c>
      <c r="F89" s="57">
        <v>6</v>
      </c>
      <c r="G89" s="243">
        <v>7</v>
      </c>
      <c r="H89" s="154" t="s">
        <v>149</v>
      </c>
      <c r="I89" s="154" t="s">
        <v>150</v>
      </c>
      <c r="J89" s="193" t="s">
        <v>136</v>
      </c>
      <c r="K89" s="193">
        <v>11</v>
      </c>
      <c r="L89" s="193" t="s">
        <v>137</v>
      </c>
      <c r="M89" s="193">
        <v>13</v>
      </c>
      <c r="N89" s="149"/>
      <c r="O89" s="241"/>
      <c r="V89" s="3"/>
      <c r="W89" s="224"/>
    </row>
    <row r="90" spans="1:23" s="5" customFormat="1" ht="68.25" customHeight="1" x14ac:dyDescent="0.3">
      <c r="A90" s="244" t="s">
        <v>151</v>
      </c>
      <c r="B90" s="245" t="s">
        <v>152</v>
      </c>
      <c r="C90" s="246" t="s">
        <v>153</v>
      </c>
      <c r="D90" s="247"/>
      <c r="E90" s="247" t="s">
        <v>154</v>
      </c>
      <c r="F90" s="248">
        <v>566.79999999999995</v>
      </c>
      <c r="G90" s="249">
        <v>1.38</v>
      </c>
      <c r="H90" s="247">
        <v>3</v>
      </c>
      <c r="I90" s="247">
        <v>1</v>
      </c>
      <c r="J90" s="250">
        <v>2346.5500000000002</v>
      </c>
      <c r="K90" s="251"/>
      <c r="L90" s="252">
        <f>J90-K90</f>
        <v>2346.5500000000002</v>
      </c>
      <c r="M90" s="55" t="s">
        <v>85</v>
      </c>
      <c r="N90" s="149"/>
      <c r="O90" s="241"/>
      <c r="V90" s="3"/>
      <c r="W90" s="4"/>
    </row>
    <row r="91" spans="1:23" s="5" customFormat="1" ht="60" customHeight="1" x14ac:dyDescent="0.3">
      <c r="A91" s="244"/>
      <c r="B91" s="245"/>
      <c r="C91" s="246" t="s">
        <v>155</v>
      </c>
      <c r="D91" s="247"/>
      <c r="E91" s="247" t="s">
        <v>154</v>
      </c>
      <c r="F91" s="248">
        <v>566.79999999999995</v>
      </c>
      <c r="G91" s="249">
        <v>1.7</v>
      </c>
      <c r="H91" s="247">
        <v>3</v>
      </c>
      <c r="I91" s="247">
        <v>1</v>
      </c>
      <c r="J91" s="250">
        <f>L91+K91</f>
        <v>3854.2400000000002</v>
      </c>
      <c r="K91" s="250">
        <v>1000</v>
      </c>
      <c r="L91" s="250">
        <v>2854.2400000000002</v>
      </c>
      <c r="M91" s="55" t="s">
        <v>85</v>
      </c>
      <c r="N91" s="149"/>
      <c r="O91" s="241"/>
      <c r="V91" s="3"/>
      <c r="W91" s="4"/>
    </row>
    <row r="92" spans="1:23" s="5" customFormat="1" ht="53.25" customHeight="1" x14ac:dyDescent="0.3">
      <c r="A92" s="244"/>
      <c r="B92" s="245"/>
      <c r="C92" s="246" t="s">
        <v>156</v>
      </c>
      <c r="D92" s="247"/>
      <c r="E92" s="253" t="s">
        <v>157</v>
      </c>
      <c r="F92" s="248">
        <v>153</v>
      </c>
      <c r="G92" s="249">
        <v>50.1</v>
      </c>
      <c r="H92" s="254">
        <f>J92/I92/F92/G92</f>
        <v>11.897636351229165</v>
      </c>
      <c r="I92" s="253">
        <v>1.04</v>
      </c>
      <c r="J92" s="250">
        <v>94846.91</v>
      </c>
      <c r="K92" s="250">
        <v>94846.91</v>
      </c>
      <c r="L92" s="252">
        <f>J92-K92</f>
        <v>0</v>
      </c>
      <c r="M92" s="55" t="s">
        <v>85</v>
      </c>
      <c r="N92" s="149"/>
      <c r="O92" s="241"/>
      <c r="V92" s="3"/>
      <c r="W92" s="4"/>
    </row>
    <row r="93" spans="1:23" s="173" customFormat="1" x14ac:dyDescent="0.3">
      <c r="A93" s="255" t="s">
        <v>158</v>
      </c>
      <c r="B93" s="255"/>
      <c r="C93" s="256"/>
      <c r="D93" s="257"/>
      <c r="E93" s="257"/>
      <c r="F93" s="258"/>
      <c r="G93" s="259"/>
      <c r="H93" s="257"/>
      <c r="I93" s="257"/>
      <c r="J93" s="260">
        <f>SUM(J90:J92)</f>
        <v>101047.70000000001</v>
      </c>
      <c r="K93" s="260">
        <f>SUM(K90:K92)</f>
        <v>95846.91</v>
      </c>
      <c r="L93" s="260">
        <f>SUM(L90:L92)</f>
        <v>5200.7900000000009</v>
      </c>
      <c r="M93" s="257"/>
      <c r="N93" s="149"/>
      <c r="O93" s="241"/>
      <c r="V93" s="215">
        <v>0</v>
      </c>
      <c r="W93" s="22"/>
    </row>
    <row r="94" spans="1:23" s="5" customFormat="1" ht="37.5" x14ac:dyDescent="0.3">
      <c r="A94" s="244" t="s">
        <v>159</v>
      </c>
      <c r="B94" s="245" t="s">
        <v>160</v>
      </c>
      <c r="C94" s="261" t="s">
        <v>161</v>
      </c>
      <c r="D94" s="247"/>
      <c r="E94" s="247" t="s">
        <v>154</v>
      </c>
      <c r="F94" s="262">
        <v>0</v>
      </c>
      <c r="G94" s="249">
        <v>0</v>
      </c>
      <c r="H94" s="247">
        <v>1</v>
      </c>
      <c r="I94" s="247">
        <v>1</v>
      </c>
      <c r="J94" s="250">
        <v>0</v>
      </c>
      <c r="K94" s="193"/>
      <c r="L94" s="263">
        <f>J94-K94</f>
        <v>0</v>
      </c>
      <c r="M94" s="193" t="s">
        <v>162</v>
      </c>
      <c r="N94" s="149"/>
      <c r="O94" s="241"/>
      <c r="V94" s="264"/>
      <c r="W94" s="4"/>
    </row>
    <row r="95" spans="1:23" s="5" customFormat="1" x14ac:dyDescent="0.3">
      <c r="A95" s="244"/>
      <c r="B95" s="245"/>
      <c r="C95" s="261" t="s">
        <v>163</v>
      </c>
      <c r="D95" s="247"/>
      <c r="E95" s="247" t="s">
        <v>154</v>
      </c>
      <c r="F95" s="262">
        <v>524</v>
      </c>
      <c r="G95" s="249">
        <v>1910</v>
      </c>
      <c r="H95" s="247">
        <v>1</v>
      </c>
      <c r="I95" s="247">
        <v>1</v>
      </c>
      <c r="J95" s="250">
        <v>1000000</v>
      </c>
      <c r="K95" s="193"/>
      <c r="L95" s="263">
        <f t="shared" ref="L95:L97" si="5">J95-K95</f>
        <v>1000000</v>
      </c>
      <c r="M95" s="193" t="s">
        <v>162</v>
      </c>
      <c r="N95" s="149"/>
      <c r="O95" s="241"/>
      <c r="V95" s="264"/>
      <c r="W95" s="4"/>
    </row>
    <row r="96" spans="1:23" s="5" customFormat="1" ht="37.5" x14ac:dyDescent="0.3">
      <c r="A96" s="244"/>
      <c r="B96" s="245"/>
      <c r="C96" s="261" t="s">
        <v>164</v>
      </c>
      <c r="D96" s="247"/>
      <c r="E96" s="253" t="s">
        <v>165</v>
      </c>
      <c r="F96" s="262">
        <v>0</v>
      </c>
      <c r="G96" s="249">
        <v>0</v>
      </c>
      <c r="H96" s="247">
        <v>1</v>
      </c>
      <c r="I96" s="247">
        <v>1</v>
      </c>
      <c r="J96" s="250">
        <v>0</v>
      </c>
      <c r="K96" s="193"/>
      <c r="L96" s="263">
        <f t="shared" si="5"/>
        <v>0</v>
      </c>
      <c r="M96" s="193" t="s">
        <v>162</v>
      </c>
      <c r="N96" s="149"/>
      <c r="O96" s="241"/>
      <c r="V96" s="264"/>
      <c r="W96" s="4"/>
    </row>
    <row r="97" spans="1:23" s="5" customFormat="1" x14ac:dyDescent="0.3">
      <c r="A97" s="244"/>
      <c r="B97" s="245"/>
      <c r="C97" s="261" t="s">
        <v>166</v>
      </c>
      <c r="D97" s="247"/>
      <c r="E97" s="247" t="s">
        <v>154</v>
      </c>
      <c r="F97" s="262">
        <v>0</v>
      </c>
      <c r="G97" s="249">
        <v>0</v>
      </c>
      <c r="H97" s="247">
        <v>1</v>
      </c>
      <c r="I97" s="247">
        <v>1</v>
      </c>
      <c r="J97" s="250">
        <v>0</v>
      </c>
      <c r="K97" s="193"/>
      <c r="L97" s="263">
        <f t="shared" si="5"/>
        <v>0</v>
      </c>
      <c r="M97" s="193" t="s">
        <v>162</v>
      </c>
      <c r="N97" s="149"/>
      <c r="O97" s="241"/>
      <c r="V97" s="264"/>
      <c r="W97" s="4"/>
    </row>
    <row r="98" spans="1:23" s="5" customFormat="1" x14ac:dyDescent="0.3">
      <c r="A98" s="255" t="s">
        <v>167</v>
      </c>
      <c r="B98" s="255"/>
      <c r="C98" s="246"/>
      <c r="D98" s="247"/>
      <c r="E98" s="247"/>
      <c r="F98" s="262"/>
      <c r="G98" s="249"/>
      <c r="H98" s="247"/>
      <c r="I98" s="247"/>
      <c r="J98" s="260">
        <f>SUM(J94:J97)</f>
        <v>1000000</v>
      </c>
      <c r="K98" s="260">
        <f>SUM(K94:K97)</f>
        <v>0</v>
      </c>
      <c r="L98" s="260">
        <f>SUM(L94:L97)</f>
        <v>1000000</v>
      </c>
      <c r="M98" s="250"/>
      <c r="N98" s="149"/>
      <c r="O98" s="241"/>
      <c r="V98" s="215">
        <v>0</v>
      </c>
      <c r="W98" s="4"/>
    </row>
    <row r="99" spans="1:23" s="5" customFormat="1" ht="54" customHeight="1" x14ac:dyDescent="0.3">
      <c r="A99" s="244" t="s">
        <v>168</v>
      </c>
      <c r="B99" s="245" t="s">
        <v>169</v>
      </c>
      <c r="C99" s="246" t="s">
        <v>170</v>
      </c>
      <c r="D99" s="245"/>
      <c r="E99" s="245" t="s">
        <v>84</v>
      </c>
      <c r="F99" s="265">
        <v>1</v>
      </c>
      <c r="G99" s="249">
        <v>0</v>
      </c>
      <c r="H99" s="247">
        <v>12</v>
      </c>
      <c r="I99" s="247">
        <v>1</v>
      </c>
      <c r="J99" s="250">
        <v>0</v>
      </c>
      <c r="K99" s="251"/>
      <c r="L99" s="250">
        <f>J99-K99</f>
        <v>0</v>
      </c>
      <c r="M99" s="55" t="s">
        <v>85</v>
      </c>
      <c r="N99" s="266"/>
      <c r="O99" s="241"/>
      <c r="P99" s="241"/>
      <c r="V99" s="264"/>
      <c r="W99" s="4"/>
    </row>
    <row r="100" spans="1:23" s="5" customFormat="1" ht="53.25" customHeight="1" x14ac:dyDescent="0.3">
      <c r="A100" s="244"/>
      <c r="B100" s="245"/>
      <c r="C100" s="246" t="s">
        <v>171</v>
      </c>
      <c r="D100" s="247"/>
      <c r="E100" s="245" t="s">
        <v>84</v>
      </c>
      <c r="F100" s="265">
        <v>1</v>
      </c>
      <c r="G100" s="249">
        <v>8600</v>
      </c>
      <c r="H100" s="247">
        <v>1</v>
      </c>
      <c r="I100" s="247">
        <v>1</v>
      </c>
      <c r="J100" s="250">
        <v>8600</v>
      </c>
      <c r="K100" s="251"/>
      <c r="L100" s="250">
        <f t="shared" ref="L100:L111" si="6">J100-K100</f>
        <v>8600</v>
      </c>
      <c r="M100" s="55" t="s">
        <v>85</v>
      </c>
      <c r="N100" s="266"/>
      <c r="O100" s="241"/>
      <c r="P100" s="241"/>
      <c r="V100" s="264"/>
      <c r="W100" s="4"/>
    </row>
    <row r="101" spans="1:23" s="5" customFormat="1" ht="59.25" customHeight="1" x14ac:dyDescent="0.3">
      <c r="A101" s="244"/>
      <c r="B101" s="245"/>
      <c r="C101" s="246" t="s">
        <v>172</v>
      </c>
      <c r="D101" s="247"/>
      <c r="E101" s="247" t="s">
        <v>173</v>
      </c>
      <c r="F101" s="265">
        <v>1</v>
      </c>
      <c r="G101" s="249">
        <v>651</v>
      </c>
      <c r="H101" s="247">
        <v>12</v>
      </c>
      <c r="I101" s="247">
        <v>1</v>
      </c>
      <c r="J101" s="250">
        <v>7812</v>
      </c>
      <c r="K101" s="251"/>
      <c r="L101" s="250">
        <f t="shared" si="6"/>
        <v>7812</v>
      </c>
      <c r="M101" s="55" t="s">
        <v>174</v>
      </c>
      <c r="N101" s="266"/>
      <c r="O101" s="241"/>
      <c r="P101" s="241"/>
      <c r="V101" s="264"/>
      <c r="W101" s="4"/>
    </row>
    <row r="102" spans="1:23" s="5" customFormat="1" ht="54.75" customHeight="1" x14ac:dyDescent="0.3">
      <c r="A102" s="244"/>
      <c r="B102" s="245"/>
      <c r="C102" s="246" t="s">
        <v>175</v>
      </c>
      <c r="D102" s="247"/>
      <c r="E102" s="245" t="s">
        <v>176</v>
      </c>
      <c r="F102" s="265">
        <v>1</v>
      </c>
      <c r="G102" s="249">
        <v>450</v>
      </c>
      <c r="H102" s="247">
        <v>12</v>
      </c>
      <c r="I102" s="247">
        <v>1</v>
      </c>
      <c r="J102" s="250">
        <v>5400</v>
      </c>
      <c r="K102" s="251"/>
      <c r="L102" s="250">
        <f t="shared" si="6"/>
        <v>5400</v>
      </c>
      <c r="M102" s="55" t="s">
        <v>85</v>
      </c>
      <c r="N102" s="266"/>
      <c r="O102" s="241"/>
      <c r="P102" s="241"/>
      <c r="V102" s="264"/>
      <c r="W102" s="4"/>
    </row>
    <row r="103" spans="1:23" s="5" customFormat="1" ht="79.5" x14ac:dyDescent="0.3">
      <c r="A103" s="244"/>
      <c r="B103" s="245"/>
      <c r="C103" s="246" t="s">
        <v>177</v>
      </c>
      <c r="D103" s="247"/>
      <c r="E103" s="267" t="s">
        <v>154</v>
      </c>
      <c r="F103" s="250">
        <v>566.79999999999995</v>
      </c>
      <c r="G103" s="249">
        <v>13.72</v>
      </c>
      <c r="H103" s="247">
        <v>6</v>
      </c>
      <c r="I103" s="247">
        <v>1</v>
      </c>
      <c r="J103" s="250">
        <v>46658.98</v>
      </c>
      <c r="K103" s="251"/>
      <c r="L103" s="250">
        <f t="shared" si="6"/>
        <v>46658.98</v>
      </c>
      <c r="M103" s="55" t="s">
        <v>85</v>
      </c>
      <c r="N103" s="266"/>
      <c r="O103" s="241"/>
      <c r="P103" s="241"/>
      <c r="V103" s="264"/>
      <c r="W103" s="4"/>
    </row>
    <row r="104" spans="1:23" s="271" customFormat="1" ht="54" customHeight="1" x14ac:dyDescent="0.3">
      <c r="A104" s="244"/>
      <c r="B104" s="245"/>
      <c r="C104" s="246" t="s">
        <v>178</v>
      </c>
      <c r="D104" s="268"/>
      <c r="E104" s="268" t="s">
        <v>84</v>
      </c>
      <c r="F104" s="265">
        <v>1</v>
      </c>
      <c r="G104" s="249">
        <v>6300</v>
      </c>
      <c r="H104" s="268">
        <v>4</v>
      </c>
      <c r="I104" s="268">
        <v>1</v>
      </c>
      <c r="J104" s="250">
        <v>25200</v>
      </c>
      <c r="K104" s="245"/>
      <c r="L104" s="269">
        <f t="shared" si="6"/>
        <v>25200</v>
      </c>
      <c r="M104" s="230" t="s">
        <v>85</v>
      </c>
      <c r="N104" s="266"/>
      <c r="O104" s="270"/>
      <c r="P104" s="270"/>
      <c r="V104" s="264"/>
      <c r="W104" s="272"/>
    </row>
    <row r="105" spans="1:23" s="271" customFormat="1" ht="55.5" customHeight="1" x14ac:dyDescent="0.3">
      <c r="A105" s="244"/>
      <c r="B105" s="245"/>
      <c r="C105" s="246" t="s">
        <v>179</v>
      </c>
      <c r="D105" s="268"/>
      <c r="E105" s="268" t="s">
        <v>84</v>
      </c>
      <c r="F105" s="273">
        <v>1</v>
      </c>
      <c r="G105" s="249">
        <v>2000</v>
      </c>
      <c r="H105" s="268">
        <v>2</v>
      </c>
      <c r="I105" s="268">
        <v>1</v>
      </c>
      <c r="J105" s="269">
        <v>4000</v>
      </c>
      <c r="K105" s="245"/>
      <c r="L105" s="269">
        <f t="shared" si="6"/>
        <v>4000</v>
      </c>
      <c r="M105" s="230" t="s">
        <v>85</v>
      </c>
      <c r="N105" s="266"/>
      <c r="O105" s="274"/>
      <c r="P105" s="274"/>
      <c r="Q105" s="274"/>
      <c r="V105" s="12"/>
      <c r="W105" s="272"/>
    </row>
    <row r="106" spans="1:23" s="271" customFormat="1" ht="53.25" customHeight="1" x14ac:dyDescent="0.3">
      <c r="A106" s="244"/>
      <c r="B106" s="245"/>
      <c r="C106" s="246" t="s">
        <v>180</v>
      </c>
      <c r="D106" s="268"/>
      <c r="E106" s="267" t="s">
        <v>154</v>
      </c>
      <c r="F106" s="275">
        <v>0</v>
      </c>
      <c r="G106" s="249">
        <v>0</v>
      </c>
      <c r="H106" s="268">
        <v>12</v>
      </c>
      <c r="I106" s="268">
        <v>1</v>
      </c>
      <c r="J106" s="269">
        <v>0</v>
      </c>
      <c r="K106" s="245"/>
      <c r="L106" s="269">
        <f t="shared" si="6"/>
        <v>0</v>
      </c>
      <c r="M106" s="230" t="s">
        <v>85</v>
      </c>
      <c r="N106" s="266"/>
      <c r="O106" s="270"/>
      <c r="P106" s="270"/>
      <c r="V106" s="264"/>
      <c r="W106" s="272"/>
    </row>
    <row r="107" spans="1:23" s="5" customFormat="1" ht="56.25" customHeight="1" x14ac:dyDescent="0.3">
      <c r="A107" s="244"/>
      <c r="B107" s="245"/>
      <c r="C107" s="246" t="s">
        <v>181</v>
      </c>
      <c r="D107" s="247"/>
      <c r="E107" s="247" t="s">
        <v>165</v>
      </c>
      <c r="F107" s="265">
        <v>1</v>
      </c>
      <c r="G107" s="249">
        <v>0</v>
      </c>
      <c r="H107" s="247">
        <v>12</v>
      </c>
      <c r="I107" s="247">
        <v>1</v>
      </c>
      <c r="J107" s="250">
        <v>0</v>
      </c>
      <c r="K107" s="251"/>
      <c r="L107" s="250">
        <f t="shared" si="6"/>
        <v>0</v>
      </c>
      <c r="M107" s="55" t="s">
        <v>182</v>
      </c>
      <c r="N107" s="266"/>
      <c r="O107" s="241"/>
      <c r="P107" s="241"/>
      <c r="V107" s="264"/>
      <c r="W107" s="4"/>
    </row>
    <row r="108" spans="1:23" s="5" customFormat="1" ht="57.75" customHeight="1" x14ac:dyDescent="0.3">
      <c r="A108" s="244"/>
      <c r="B108" s="245"/>
      <c r="C108" s="246" t="s">
        <v>183</v>
      </c>
      <c r="D108" s="247"/>
      <c r="E108" s="247" t="s">
        <v>84</v>
      </c>
      <c r="F108" s="265">
        <v>1</v>
      </c>
      <c r="G108" s="249">
        <v>2000</v>
      </c>
      <c r="H108" s="247">
        <v>12</v>
      </c>
      <c r="I108" s="247">
        <v>1</v>
      </c>
      <c r="J108" s="250">
        <v>24000</v>
      </c>
      <c r="K108" s="251"/>
      <c r="L108" s="250">
        <f t="shared" si="6"/>
        <v>24000</v>
      </c>
      <c r="M108" s="55" t="s">
        <v>85</v>
      </c>
      <c r="N108" s="266"/>
      <c r="O108" s="241"/>
      <c r="P108" s="241"/>
      <c r="V108" s="264"/>
      <c r="W108" s="4"/>
    </row>
    <row r="109" spans="1:23" s="5" customFormat="1" ht="54" customHeight="1" x14ac:dyDescent="0.3">
      <c r="A109" s="244"/>
      <c r="B109" s="245"/>
      <c r="C109" s="246" t="s">
        <v>184</v>
      </c>
      <c r="D109" s="247"/>
      <c r="E109" s="247" t="s">
        <v>84</v>
      </c>
      <c r="F109" s="265">
        <v>100</v>
      </c>
      <c r="G109" s="249">
        <v>20</v>
      </c>
      <c r="H109" s="247">
        <v>1</v>
      </c>
      <c r="I109" s="247">
        <v>1</v>
      </c>
      <c r="J109" s="250">
        <v>2000</v>
      </c>
      <c r="K109" s="251"/>
      <c r="L109" s="250">
        <f t="shared" si="6"/>
        <v>2000</v>
      </c>
      <c r="M109" s="55" t="s">
        <v>85</v>
      </c>
      <c r="N109" s="266"/>
      <c r="O109" s="241"/>
      <c r="P109" s="241"/>
      <c r="V109" s="264"/>
      <c r="W109" s="4"/>
    </row>
    <row r="110" spans="1:23" s="5" customFormat="1" ht="48" x14ac:dyDescent="0.3">
      <c r="A110" s="244"/>
      <c r="B110" s="245"/>
      <c r="C110" s="246" t="s">
        <v>185</v>
      </c>
      <c r="D110" s="247"/>
      <c r="E110" s="118" t="s">
        <v>84</v>
      </c>
      <c r="F110" s="265">
        <v>1</v>
      </c>
      <c r="G110" s="249">
        <v>3500</v>
      </c>
      <c r="H110" s="247">
        <v>1</v>
      </c>
      <c r="I110" s="247">
        <v>1</v>
      </c>
      <c r="J110" s="250">
        <v>3500</v>
      </c>
      <c r="K110" s="276"/>
      <c r="L110" s="250">
        <f t="shared" si="6"/>
        <v>3500</v>
      </c>
      <c r="M110" s="276" t="s">
        <v>162</v>
      </c>
      <c r="N110" s="266"/>
      <c r="O110" s="241"/>
      <c r="P110" s="241"/>
      <c r="V110" s="264"/>
      <c r="W110" s="4"/>
    </row>
    <row r="111" spans="1:23" s="5" customFormat="1" ht="54.75" customHeight="1" x14ac:dyDescent="0.3">
      <c r="A111" s="244"/>
      <c r="B111" s="245"/>
      <c r="C111" s="246" t="s">
        <v>186</v>
      </c>
      <c r="D111" s="247"/>
      <c r="E111" s="277" t="s">
        <v>173</v>
      </c>
      <c r="F111" s="265">
        <v>1</v>
      </c>
      <c r="G111" s="249">
        <v>0</v>
      </c>
      <c r="H111" s="247">
        <v>12</v>
      </c>
      <c r="I111" s="247">
        <v>1</v>
      </c>
      <c r="J111" s="250">
        <v>0</v>
      </c>
      <c r="K111" s="276"/>
      <c r="L111" s="250">
        <f t="shared" si="6"/>
        <v>0</v>
      </c>
      <c r="M111" s="278" t="s">
        <v>187</v>
      </c>
      <c r="N111" s="266"/>
      <c r="O111" s="241"/>
      <c r="P111" s="241"/>
      <c r="V111" s="264"/>
      <c r="W111" s="4"/>
    </row>
    <row r="112" spans="1:23" s="173" customFormat="1" x14ac:dyDescent="0.3">
      <c r="A112" s="255" t="s">
        <v>188</v>
      </c>
      <c r="B112" s="255"/>
      <c r="C112" s="256"/>
      <c r="D112" s="257"/>
      <c r="E112" s="257"/>
      <c r="F112" s="258"/>
      <c r="G112" s="259"/>
      <c r="H112" s="257"/>
      <c r="I112" s="257"/>
      <c r="J112" s="260">
        <f>SUM(J99:J111)</f>
        <v>127170.98000000001</v>
      </c>
      <c r="K112" s="260">
        <f>SUM(K99:K111)</f>
        <v>0</v>
      </c>
      <c r="L112" s="260">
        <f>SUM(L99:L111)</f>
        <v>127170.98000000001</v>
      </c>
      <c r="M112" s="257"/>
      <c r="N112" s="266"/>
      <c r="O112" s="241"/>
      <c r="P112" s="241"/>
      <c r="V112" s="264">
        <v>0</v>
      </c>
      <c r="W112" s="22"/>
    </row>
    <row r="113" spans="1:23" s="5" customFormat="1" ht="32.25" x14ac:dyDescent="0.3">
      <c r="A113" s="244" t="s">
        <v>189</v>
      </c>
      <c r="B113" s="245" t="s">
        <v>190</v>
      </c>
      <c r="C113" s="246" t="s">
        <v>191</v>
      </c>
      <c r="D113" s="247"/>
      <c r="E113" s="247" t="s">
        <v>192</v>
      </c>
      <c r="F113" s="265">
        <v>0</v>
      </c>
      <c r="G113" s="249">
        <v>0</v>
      </c>
      <c r="H113" s="247">
        <v>1</v>
      </c>
      <c r="I113" s="247">
        <v>1</v>
      </c>
      <c r="J113" s="250">
        <v>0</v>
      </c>
      <c r="K113" s="279"/>
      <c r="L113" s="250">
        <f>J113</f>
        <v>0</v>
      </c>
      <c r="M113" s="279" t="s">
        <v>193</v>
      </c>
      <c r="N113" s="266"/>
      <c r="O113" s="241"/>
      <c r="P113" s="241"/>
      <c r="V113" s="264"/>
      <c r="W113" s="4"/>
    </row>
    <row r="114" spans="1:23" s="5" customFormat="1" ht="36" customHeight="1" x14ac:dyDescent="0.3">
      <c r="A114" s="244"/>
      <c r="B114" s="245"/>
      <c r="C114" s="246" t="s">
        <v>190</v>
      </c>
      <c r="D114" s="247"/>
      <c r="E114" s="247" t="s">
        <v>84</v>
      </c>
      <c r="F114" s="265">
        <v>10</v>
      </c>
      <c r="G114" s="265">
        <v>2600</v>
      </c>
      <c r="H114" s="247">
        <v>1</v>
      </c>
      <c r="I114" s="247">
        <v>1</v>
      </c>
      <c r="J114" s="250">
        <v>26000</v>
      </c>
      <c r="K114" s="279"/>
      <c r="L114" s="250">
        <f t="shared" ref="L114:L115" si="7">J114</f>
        <v>26000</v>
      </c>
      <c r="M114" s="279" t="s">
        <v>193</v>
      </c>
      <c r="N114" s="266"/>
      <c r="O114" s="241"/>
      <c r="P114" s="241"/>
      <c r="V114" s="264"/>
      <c r="W114" s="4"/>
    </row>
    <row r="115" spans="1:23" s="5" customFormat="1" ht="40.5" customHeight="1" x14ac:dyDescent="0.3">
      <c r="A115" s="244"/>
      <c r="B115" s="245"/>
      <c r="C115" s="246" t="s">
        <v>194</v>
      </c>
      <c r="D115" s="247"/>
      <c r="E115" s="247" t="s">
        <v>84</v>
      </c>
      <c r="F115" s="265">
        <v>0</v>
      </c>
      <c r="G115" s="265">
        <v>0</v>
      </c>
      <c r="H115" s="265">
        <v>0</v>
      </c>
      <c r="I115" s="247">
        <v>1</v>
      </c>
      <c r="J115" s="250">
        <v>0</v>
      </c>
      <c r="K115" s="279"/>
      <c r="L115" s="250">
        <f t="shared" si="7"/>
        <v>0</v>
      </c>
      <c r="M115" s="279" t="s">
        <v>193</v>
      </c>
      <c r="N115" s="266"/>
      <c r="O115" s="241"/>
      <c r="P115" s="241"/>
      <c r="V115" s="264"/>
      <c r="W115" s="4"/>
    </row>
    <row r="116" spans="1:23" s="173" customFormat="1" x14ac:dyDescent="0.3">
      <c r="A116" s="255" t="s">
        <v>195</v>
      </c>
      <c r="B116" s="255"/>
      <c r="C116" s="257"/>
      <c r="D116" s="257"/>
      <c r="E116" s="257"/>
      <c r="F116" s="258"/>
      <c r="G116" s="259"/>
      <c r="H116" s="257"/>
      <c r="I116" s="257"/>
      <c r="J116" s="260">
        <f t="shared" ref="J116:K116" si="8">J113+J115+J114</f>
        <v>26000</v>
      </c>
      <c r="K116" s="260">
        <f t="shared" si="8"/>
        <v>0</v>
      </c>
      <c r="L116" s="260">
        <f>L113+L115+L114</f>
        <v>26000</v>
      </c>
      <c r="M116" s="257"/>
      <c r="N116" s="266"/>
      <c r="O116" s="241"/>
      <c r="P116" s="241"/>
      <c r="V116" s="264">
        <v>0</v>
      </c>
      <c r="W116" s="22"/>
    </row>
    <row r="117" spans="1:23" s="5" customFormat="1" ht="60.75" customHeight="1" x14ac:dyDescent="0.3">
      <c r="A117" s="257">
        <v>226</v>
      </c>
      <c r="B117" s="245" t="s">
        <v>196</v>
      </c>
      <c r="C117" s="246" t="s">
        <v>197</v>
      </c>
      <c r="D117" s="247"/>
      <c r="E117" s="247" t="s">
        <v>198</v>
      </c>
      <c r="F117" s="265">
        <v>1</v>
      </c>
      <c r="G117" s="250">
        <v>1825</v>
      </c>
      <c r="H117" s="247">
        <v>12</v>
      </c>
      <c r="I117" s="247">
        <v>1</v>
      </c>
      <c r="J117" s="250">
        <v>21900</v>
      </c>
      <c r="K117" s="251"/>
      <c r="L117" s="250">
        <f>J117-K117</f>
        <v>21900</v>
      </c>
      <c r="M117" s="55" t="s">
        <v>85</v>
      </c>
      <c r="N117" s="266"/>
      <c r="O117" s="241"/>
      <c r="P117" s="241"/>
      <c r="V117" s="264"/>
      <c r="W117" s="4"/>
    </row>
    <row r="118" spans="1:23" s="5" customFormat="1" ht="51" customHeight="1" x14ac:dyDescent="0.3">
      <c r="A118" s="257"/>
      <c r="B118" s="245"/>
      <c r="C118" s="246" t="s">
        <v>199</v>
      </c>
      <c r="D118" s="247"/>
      <c r="E118" s="245" t="s">
        <v>200</v>
      </c>
      <c r="F118" s="265">
        <v>1</v>
      </c>
      <c r="G118" s="250">
        <v>3900</v>
      </c>
      <c r="H118" s="247">
        <v>1</v>
      </c>
      <c r="I118" s="247">
        <v>1</v>
      </c>
      <c r="J118" s="250">
        <v>3900</v>
      </c>
      <c r="K118" s="251"/>
      <c r="L118" s="250">
        <f>J118-K118</f>
        <v>3900</v>
      </c>
      <c r="M118" s="55" t="s">
        <v>85</v>
      </c>
      <c r="N118" s="266"/>
      <c r="O118" s="241"/>
      <c r="V118" s="264"/>
      <c r="W118" s="4"/>
    </row>
    <row r="119" spans="1:23" s="5" customFormat="1" ht="91.5" customHeight="1" x14ac:dyDescent="0.3">
      <c r="A119" s="257"/>
      <c r="B119" s="245"/>
      <c r="C119" s="246" t="s">
        <v>201</v>
      </c>
      <c r="D119" s="247"/>
      <c r="E119" s="247" t="s">
        <v>165</v>
      </c>
      <c r="F119" s="265">
        <v>1</v>
      </c>
      <c r="G119" s="249">
        <v>500</v>
      </c>
      <c r="H119" s="247">
        <v>1</v>
      </c>
      <c r="I119" s="247">
        <v>1</v>
      </c>
      <c r="J119" s="250">
        <v>500</v>
      </c>
      <c r="K119" s="251"/>
      <c r="L119" s="250">
        <f>J119-K119</f>
        <v>500</v>
      </c>
      <c r="M119" s="55" t="s">
        <v>85</v>
      </c>
      <c r="N119" s="266"/>
      <c r="O119" s="241"/>
      <c r="V119" s="264"/>
      <c r="W119" s="4"/>
    </row>
    <row r="120" spans="1:23" s="5" customFormat="1" ht="55.5" customHeight="1" x14ac:dyDescent="0.3">
      <c r="A120" s="257"/>
      <c r="B120" s="245"/>
      <c r="C120" s="105" t="s">
        <v>202</v>
      </c>
      <c r="D120" s="247"/>
      <c r="E120" s="106" t="s">
        <v>84</v>
      </c>
      <c r="F120" s="265"/>
      <c r="G120" s="265"/>
      <c r="H120" s="247">
        <v>1</v>
      </c>
      <c r="I120" s="247">
        <v>1</v>
      </c>
      <c r="J120" s="250">
        <v>0</v>
      </c>
      <c r="K120" s="55"/>
      <c r="L120" s="250">
        <f t="shared" ref="L120" si="9">J120-K120</f>
        <v>0</v>
      </c>
      <c r="M120" s="280" t="s">
        <v>203</v>
      </c>
      <c r="N120" s="266"/>
      <c r="O120" s="241"/>
      <c r="V120" s="264"/>
      <c r="W120" s="4"/>
    </row>
    <row r="121" spans="1:23" s="5" customFormat="1" x14ac:dyDescent="0.3">
      <c r="A121" s="255" t="s">
        <v>204</v>
      </c>
      <c r="B121" s="255"/>
      <c r="C121" s="267"/>
      <c r="D121" s="247"/>
      <c r="E121" s="247"/>
      <c r="F121" s="265"/>
      <c r="G121" s="249"/>
      <c r="H121" s="247"/>
      <c r="I121" s="247"/>
      <c r="J121" s="260">
        <f>SUM(J117:J120)</f>
        <v>26300</v>
      </c>
      <c r="K121" s="260">
        <f t="shared" ref="K121:L121" si="10">SUM(K117:K120)</f>
        <v>0</v>
      </c>
      <c r="L121" s="260">
        <f t="shared" si="10"/>
        <v>26300</v>
      </c>
      <c r="M121" s="247"/>
      <c r="N121" s="266"/>
      <c r="O121" s="241"/>
      <c r="V121" s="264">
        <v>0</v>
      </c>
      <c r="W121" s="4"/>
    </row>
    <row r="122" spans="1:23" s="5" customFormat="1" ht="35.25" customHeight="1" x14ac:dyDescent="0.3">
      <c r="A122" s="257">
        <v>227</v>
      </c>
      <c r="B122" s="245" t="s">
        <v>205</v>
      </c>
      <c r="C122" s="246" t="s">
        <v>206</v>
      </c>
      <c r="D122" s="247"/>
      <c r="E122" s="247" t="s">
        <v>192</v>
      </c>
      <c r="F122" s="265">
        <v>0</v>
      </c>
      <c r="G122" s="249">
        <v>0</v>
      </c>
      <c r="H122" s="247">
        <v>1</v>
      </c>
      <c r="I122" s="247">
        <v>1.04</v>
      </c>
      <c r="J122" s="250">
        <v>0</v>
      </c>
      <c r="K122" s="279"/>
      <c r="L122" s="250">
        <f>J122</f>
        <v>0</v>
      </c>
      <c r="M122" s="279" t="s">
        <v>207</v>
      </c>
      <c r="N122" s="266"/>
      <c r="O122" s="241"/>
      <c r="V122" s="264"/>
      <c r="W122" s="4"/>
    </row>
    <row r="123" spans="1:23" s="5" customFormat="1" x14ac:dyDescent="0.3">
      <c r="A123" s="255" t="s">
        <v>208</v>
      </c>
      <c r="B123" s="255"/>
      <c r="C123" s="246"/>
      <c r="D123" s="247"/>
      <c r="E123" s="247"/>
      <c r="F123" s="265"/>
      <c r="G123" s="249"/>
      <c r="H123" s="247"/>
      <c r="I123" s="247"/>
      <c r="J123" s="260">
        <f>J122</f>
        <v>0</v>
      </c>
      <c r="K123" s="260">
        <f>K122</f>
        <v>0</v>
      </c>
      <c r="L123" s="260">
        <f>L122</f>
        <v>0</v>
      </c>
      <c r="M123" s="247"/>
      <c r="N123" s="266"/>
      <c r="O123" s="241"/>
      <c r="V123" s="264"/>
      <c r="W123" s="4"/>
    </row>
    <row r="124" spans="1:23" s="223" customFormat="1" ht="297.75" customHeight="1" x14ac:dyDescent="0.3">
      <c r="A124" s="244">
        <v>266</v>
      </c>
      <c r="B124" s="246" t="s">
        <v>209</v>
      </c>
      <c r="C124" s="246" t="s">
        <v>210</v>
      </c>
      <c r="D124" s="193"/>
      <c r="E124" s="193" t="s">
        <v>211</v>
      </c>
      <c r="F124" s="281">
        <v>4</v>
      </c>
      <c r="G124" s="249">
        <v>50</v>
      </c>
      <c r="H124" s="193">
        <v>12</v>
      </c>
      <c r="I124" s="193">
        <v>1</v>
      </c>
      <c r="J124" s="282">
        <v>2400</v>
      </c>
      <c r="K124" s="245"/>
      <c r="L124" s="282">
        <f>J124</f>
        <v>2400</v>
      </c>
      <c r="M124" s="283" t="s">
        <v>212</v>
      </c>
      <c r="N124" s="266"/>
      <c r="O124" s="270"/>
      <c r="V124" s="264"/>
      <c r="W124" s="224"/>
    </row>
    <row r="125" spans="1:23" s="173" customFormat="1" x14ac:dyDescent="0.3">
      <c r="A125" s="255" t="s">
        <v>213</v>
      </c>
      <c r="B125" s="255"/>
      <c r="C125" s="257"/>
      <c r="D125" s="257"/>
      <c r="E125" s="257"/>
      <c r="F125" s="258"/>
      <c r="G125" s="259"/>
      <c r="H125" s="257"/>
      <c r="I125" s="257"/>
      <c r="J125" s="284">
        <f>SUM(J124:J124)</f>
        <v>2400</v>
      </c>
      <c r="K125" s="284">
        <f>SUM(K124:K124)</f>
        <v>0</v>
      </c>
      <c r="L125" s="284">
        <f>SUM(L124:L124)</f>
        <v>2400</v>
      </c>
      <c r="M125" s="257"/>
      <c r="N125" s="266"/>
      <c r="O125" s="241"/>
      <c r="V125" s="264">
        <v>0</v>
      </c>
      <c r="W125" s="22"/>
    </row>
    <row r="126" spans="1:23" s="149" customFormat="1" x14ac:dyDescent="0.3">
      <c r="A126" s="147"/>
      <c r="B126" s="148"/>
      <c r="F126" s="150"/>
      <c r="G126" s="151"/>
      <c r="J126" s="152"/>
      <c r="K126" s="60"/>
      <c r="O126" s="241"/>
      <c r="V126" s="264"/>
      <c r="W126" s="13"/>
    </row>
    <row r="127" spans="1:23" s="232" customFormat="1" ht="63.75" customHeight="1" x14ac:dyDescent="0.25">
      <c r="A127" s="285" t="s">
        <v>37</v>
      </c>
      <c r="B127" s="285" t="s">
        <v>38</v>
      </c>
      <c r="C127" s="154" t="s">
        <v>73</v>
      </c>
      <c r="D127" s="286" t="s">
        <v>214</v>
      </c>
      <c r="E127" s="287" t="s">
        <v>215</v>
      </c>
      <c r="F127" s="288"/>
      <c r="G127" s="287" t="s">
        <v>216</v>
      </c>
      <c r="H127" s="288"/>
      <c r="I127" s="159" t="s">
        <v>217</v>
      </c>
      <c r="J127" s="159" t="s">
        <v>218</v>
      </c>
      <c r="K127" s="159" t="s">
        <v>48</v>
      </c>
      <c r="L127" s="289" t="s">
        <v>50</v>
      </c>
      <c r="N127" s="60"/>
      <c r="O127" s="231"/>
      <c r="V127" s="290"/>
      <c r="W127" s="234"/>
    </row>
    <row r="128" spans="1:23" s="223" customFormat="1" x14ac:dyDescent="0.3">
      <c r="A128" s="154" t="s">
        <v>147</v>
      </c>
      <c r="B128" s="154" t="s">
        <v>148</v>
      </c>
      <c r="C128" s="55">
        <v>3</v>
      </c>
      <c r="D128" s="55">
        <v>4</v>
      </c>
      <c r="E128" s="291">
        <v>5</v>
      </c>
      <c r="F128" s="292"/>
      <c r="G128" s="291">
        <v>6</v>
      </c>
      <c r="H128" s="292"/>
      <c r="I128" s="193">
        <v>7</v>
      </c>
      <c r="J128" s="193">
        <v>8</v>
      </c>
      <c r="K128" s="193">
        <v>9</v>
      </c>
      <c r="L128" s="193">
        <v>10</v>
      </c>
      <c r="N128" s="221"/>
      <c r="O128" s="293"/>
      <c r="V128" s="264"/>
      <c r="W128" s="224"/>
    </row>
    <row r="129" spans="1:23" s="223" customFormat="1" x14ac:dyDescent="0.3">
      <c r="A129" s="193">
        <v>291</v>
      </c>
      <c r="B129" s="230" t="s">
        <v>219</v>
      </c>
      <c r="C129" s="294" t="s">
        <v>220</v>
      </c>
      <c r="D129" s="294">
        <f>G129/2.2%</f>
        <v>164409.09090909088</v>
      </c>
      <c r="E129" s="295">
        <v>2.2000000000000002</v>
      </c>
      <c r="F129" s="296"/>
      <c r="G129" s="297">
        <v>3617</v>
      </c>
      <c r="H129" s="298">
        <v>0</v>
      </c>
      <c r="I129" s="299">
        <v>1</v>
      </c>
      <c r="J129" s="300">
        <f>G129</f>
        <v>3617</v>
      </c>
      <c r="K129" s="300">
        <f>G129-J129</f>
        <v>0</v>
      </c>
      <c r="L129" s="301"/>
      <c r="M129" s="302"/>
      <c r="N129" s="221"/>
      <c r="O129" s="293"/>
      <c r="V129" s="264"/>
      <c r="W129" s="224"/>
    </row>
    <row r="130" spans="1:23" s="5" customFormat="1" ht="48" x14ac:dyDescent="0.3">
      <c r="A130" s="244"/>
      <c r="B130" s="245"/>
      <c r="C130" s="301" t="s">
        <v>221</v>
      </c>
      <c r="D130" s="294"/>
      <c r="E130" s="295"/>
      <c r="F130" s="296"/>
      <c r="G130" s="297">
        <v>25443</v>
      </c>
      <c r="H130" s="298">
        <v>0</v>
      </c>
      <c r="I130" s="303"/>
      <c r="J130" s="300">
        <f>G130</f>
        <v>25443</v>
      </c>
      <c r="K130" s="300">
        <f>G130-J130</f>
        <v>0</v>
      </c>
      <c r="L130" s="304"/>
      <c r="M130" s="305"/>
      <c r="N130" s="149"/>
      <c r="O130" s="241"/>
      <c r="V130" s="264"/>
      <c r="W130" s="4"/>
    </row>
    <row r="131" spans="1:23" s="5" customFormat="1" x14ac:dyDescent="0.3">
      <c r="A131" s="255" t="s">
        <v>222</v>
      </c>
      <c r="B131" s="255"/>
      <c r="C131" s="306"/>
      <c r="D131" s="306"/>
      <c r="E131" s="307"/>
      <c r="F131" s="308"/>
      <c r="G131" s="309">
        <f>G130+G129</f>
        <v>29060</v>
      </c>
      <c r="H131" s="310"/>
      <c r="I131" s="311"/>
      <c r="J131" s="312">
        <f>J130+J129</f>
        <v>29060</v>
      </c>
      <c r="K131" s="312">
        <f>K130+K129</f>
        <v>0</v>
      </c>
      <c r="L131" s="247"/>
      <c r="N131" s="149"/>
      <c r="O131" s="241"/>
      <c r="V131" s="264">
        <v>0</v>
      </c>
      <c r="W131" s="4"/>
    </row>
    <row r="132" spans="1:23" s="5" customFormat="1" x14ac:dyDescent="0.3">
      <c r="A132" s="313"/>
      <c r="B132" s="314"/>
      <c r="C132" s="315"/>
      <c r="D132" s="315"/>
      <c r="E132" s="315"/>
      <c r="F132" s="315"/>
      <c r="G132" s="316"/>
      <c r="H132" s="316"/>
      <c r="I132" s="317"/>
      <c r="J132" s="318"/>
      <c r="K132" s="318"/>
      <c r="L132" s="149"/>
      <c r="N132" s="149"/>
      <c r="O132" s="241"/>
      <c r="V132" s="264"/>
      <c r="W132" s="4"/>
    </row>
    <row r="133" spans="1:23" s="321" customFormat="1" ht="27.75" customHeight="1" x14ac:dyDescent="0.3">
      <c r="A133" s="319" t="s">
        <v>37</v>
      </c>
      <c r="B133" s="319" t="s">
        <v>38</v>
      </c>
      <c r="C133" s="319" t="s">
        <v>223</v>
      </c>
      <c r="D133" s="319" t="s">
        <v>224</v>
      </c>
      <c r="E133" s="320" t="s">
        <v>225</v>
      </c>
      <c r="F133" s="320"/>
      <c r="G133" s="320"/>
      <c r="H133" s="320"/>
      <c r="I133" s="320" t="s">
        <v>226</v>
      </c>
      <c r="J133" s="320"/>
      <c r="K133" s="320"/>
      <c r="L133" s="320"/>
      <c r="M133" s="319" t="s">
        <v>227</v>
      </c>
      <c r="N133" s="319" t="s">
        <v>228</v>
      </c>
      <c r="O133" s="319" t="s">
        <v>48</v>
      </c>
      <c r="P133" s="319" t="s">
        <v>229</v>
      </c>
      <c r="Q133" s="319" t="s">
        <v>230</v>
      </c>
      <c r="V133" s="3"/>
    </row>
    <row r="134" spans="1:23" s="321" customFormat="1" ht="93.75" customHeight="1" x14ac:dyDescent="0.3">
      <c r="A134" s="319"/>
      <c r="B134" s="319"/>
      <c r="C134" s="319"/>
      <c r="D134" s="319"/>
      <c r="E134" s="322" t="s">
        <v>231</v>
      </c>
      <c r="F134" s="323" t="s">
        <v>232</v>
      </c>
      <c r="G134" s="324" t="s">
        <v>233</v>
      </c>
      <c r="H134" s="323" t="s">
        <v>234</v>
      </c>
      <c r="I134" s="322" t="s">
        <v>231</v>
      </c>
      <c r="J134" s="323" t="s">
        <v>232</v>
      </c>
      <c r="K134" s="325" t="s">
        <v>233</v>
      </c>
      <c r="L134" s="323" t="s">
        <v>234</v>
      </c>
      <c r="M134" s="319"/>
      <c r="N134" s="319"/>
      <c r="O134" s="319"/>
      <c r="P134" s="319"/>
      <c r="Q134" s="319"/>
      <c r="V134" s="3"/>
    </row>
    <row r="135" spans="1:23" s="321" customFormat="1" ht="51" customHeight="1" x14ac:dyDescent="0.3">
      <c r="A135" s="322">
        <v>1</v>
      </c>
      <c r="B135" s="322">
        <v>2</v>
      </c>
      <c r="C135" s="322">
        <v>3</v>
      </c>
      <c r="D135" s="322">
        <v>4</v>
      </c>
      <c r="E135" s="322">
        <v>5</v>
      </c>
      <c r="F135" s="322">
        <v>6</v>
      </c>
      <c r="G135" s="326">
        <v>7</v>
      </c>
      <c r="H135" s="322">
        <v>8</v>
      </c>
      <c r="I135" s="322">
        <v>9</v>
      </c>
      <c r="J135" s="322">
        <v>10</v>
      </c>
      <c r="K135" s="322">
        <v>11</v>
      </c>
      <c r="L135" s="322">
        <v>12</v>
      </c>
      <c r="M135" s="322">
        <v>13</v>
      </c>
      <c r="N135" s="322" t="s">
        <v>235</v>
      </c>
      <c r="O135" s="322">
        <v>15</v>
      </c>
      <c r="P135" s="322">
        <v>16</v>
      </c>
      <c r="Q135" s="322" t="s">
        <v>236</v>
      </c>
      <c r="V135" s="3"/>
    </row>
    <row r="136" spans="1:23" s="321" customFormat="1" x14ac:dyDescent="0.3">
      <c r="A136" s="327" t="s">
        <v>237</v>
      </c>
      <c r="B136" s="328" t="s">
        <v>238</v>
      </c>
      <c r="C136" s="329" t="s">
        <v>239</v>
      </c>
      <c r="D136" s="330">
        <v>172</v>
      </c>
      <c r="E136" s="330">
        <v>20</v>
      </c>
      <c r="F136" s="330">
        <v>0</v>
      </c>
      <c r="G136" s="330">
        <v>71</v>
      </c>
      <c r="H136" s="330">
        <v>0</v>
      </c>
      <c r="I136" s="331">
        <v>87.75</v>
      </c>
      <c r="J136" s="331">
        <v>91.97</v>
      </c>
      <c r="K136" s="331">
        <v>101.31</v>
      </c>
      <c r="L136" s="331">
        <v>107.26</v>
      </c>
      <c r="M136" s="332">
        <v>1.04</v>
      </c>
      <c r="N136" s="333">
        <v>1600620.03</v>
      </c>
      <c r="O136" s="333">
        <v>1077883</v>
      </c>
      <c r="P136" s="333"/>
      <c r="Q136" s="333">
        <f>N136-O136-P136</f>
        <v>522737.03</v>
      </c>
      <c r="R136" s="334">
        <f>MROUND(D136*(E136*I136+F136*J136+G136*K136+H136*L136)*M136,0.01)-N136</f>
        <v>0</v>
      </c>
      <c r="U136" s="334"/>
      <c r="V136" s="264">
        <v>0</v>
      </c>
    </row>
    <row r="137" spans="1:23" s="5" customFormat="1" x14ac:dyDescent="0.3">
      <c r="A137" s="313"/>
      <c r="B137" s="314"/>
      <c r="C137" s="315"/>
      <c r="D137" s="315"/>
      <c r="E137" s="315"/>
      <c r="F137" s="315"/>
      <c r="G137" s="316"/>
      <c r="H137" s="316"/>
      <c r="I137" s="317"/>
      <c r="J137" s="318"/>
      <c r="K137" s="318"/>
      <c r="L137" s="149"/>
      <c r="N137" s="149"/>
      <c r="O137" s="241"/>
      <c r="V137" s="264"/>
      <c r="W137" s="4"/>
    </row>
    <row r="138" spans="1:23" s="123" customFormat="1" x14ac:dyDescent="0.3">
      <c r="A138" s="335"/>
      <c r="B138" s="336"/>
      <c r="C138" s="336"/>
      <c r="D138" s="337"/>
      <c r="E138" s="337"/>
      <c r="F138" s="337"/>
      <c r="G138" s="338"/>
      <c r="O138" s="241"/>
      <c r="V138" s="264"/>
      <c r="W138" s="125"/>
    </row>
    <row r="139" spans="1:23" s="226" customFormat="1" ht="129" customHeight="1" x14ac:dyDescent="0.25">
      <c r="A139" s="154" t="s">
        <v>37</v>
      </c>
      <c r="B139" s="154" t="s">
        <v>38</v>
      </c>
      <c r="C139" s="154" t="s">
        <v>73</v>
      </c>
      <c r="D139" s="154" t="s">
        <v>240</v>
      </c>
      <c r="E139" s="154" t="s">
        <v>241</v>
      </c>
      <c r="F139" s="339" t="s">
        <v>242</v>
      </c>
      <c r="G139" s="225" t="s">
        <v>243</v>
      </c>
      <c r="H139" s="154" t="s">
        <v>78</v>
      </c>
      <c r="I139" s="154" t="s">
        <v>79</v>
      </c>
      <c r="J139" s="154" t="s">
        <v>80</v>
      </c>
      <c r="K139" s="154" t="s">
        <v>48</v>
      </c>
      <c r="L139" s="154" t="s">
        <v>49</v>
      </c>
      <c r="M139" s="154" t="s">
        <v>50</v>
      </c>
      <c r="N139" s="232"/>
      <c r="O139" s="231"/>
      <c r="V139" s="290"/>
      <c r="W139" s="228"/>
    </row>
    <row r="140" spans="1:23" s="232" customFormat="1" x14ac:dyDescent="0.25">
      <c r="A140" s="59">
        <v>1</v>
      </c>
      <c r="B140" s="59">
        <v>2</v>
      </c>
      <c r="C140" s="59">
        <v>3</v>
      </c>
      <c r="D140" s="59">
        <v>4</v>
      </c>
      <c r="E140" s="59">
        <v>5</v>
      </c>
      <c r="F140" s="235">
        <v>6</v>
      </c>
      <c r="G140" s="340">
        <v>7</v>
      </c>
      <c r="H140" s="59">
        <v>8</v>
      </c>
      <c r="I140" s="59">
        <v>9</v>
      </c>
      <c r="J140" s="55" t="s">
        <v>244</v>
      </c>
      <c r="K140" s="59">
        <v>11</v>
      </c>
      <c r="L140" s="59">
        <v>12</v>
      </c>
      <c r="M140" s="59">
        <v>13</v>
      </c>
      <c r="O140" s="231"/>
      <c r="V140" s="290"/>
      <c r="W140" s="234"/>
    </row>
    <row r="141" spans="1:23" s="271" customFormat="1" ht="67.5" customHeight="1" x14ac:dyDescent="0.3">
      <c r="A141" s="244" t="s">
        <v>245</v>
      </c>
      <c r="B141" s="245" t="s">
        <v>246</v>
      </c>
      <c r="C141" s="246" t="s">
        <v>247</v>
      </c>
      <c r="D141" s="230">
        <v>0</v>
      </c>
      <c r="E141" s="230">
        <v>0</v>
      </c>
      <c r="F141" s="341">
        <v>0</v>
      </c>
      <c r="G141" s="342">
        <v>0</v>
      </c>
      <c r="H141" s="343">
        <v>12</v>
      </c>
      <c r="I141" s="193">
        <v>1.04</v>
      </c>
      <c r="J141" s="294">
        <v>0</v>
      </c>
      <c r="K141" s="230"/>
      <c r="L141" s="294">
        <f>J141-K141</f>
        <v>0</v>
      </c>
      <c r="M141" s="41" t="s">
        <v>248</v>
      </c>
      <c r="N141" s="344"/>
      <c r="O141" s="270"/>
      <c r="V141" s="264"/>
      <c r="W141" s="272"/>
    </row>
    <row r="142" spans="1:23" s="5" customFormat="1" x14ac:dyDescent="0.3">
      <c r="A142" s="244"/>
      <c r="B142" s="245"/>
      <c r="C142" s="246" t="s">
        <v>247</v>
      </c>
      <c r="D142" s="230">
        <v>0</v>
      </c>
      <c r="E142" s="230">
        <v>0</v>
      </c>
      <c r="F142" s="341">
        <v>0</v>
      </c>
      <c r="G142" s="342">
        <v>0</v>
      </c>
      <c r="H142" s="343">
        <v>12</v>
      </c>
      <c r="I142" s="193">
        <v>1.04</v>
      </c>
      <c r="J142" s="294">
        <v>0</v>
      </c>
      <c r="K142" s="230"/>
      <c r="L142" s="294">
        <f>J142-K142</f>
        <v>0</v>
      </c>
      <c r="M142" s="49"/>
      <c r="N142" s="344"/>
      <c r="O142" s="241"/>
      <c r="V142" s="264"/>
      <c r="W142" s="4"/>
    </row>
    <row r="143" spans="1:23" s="173" customFormat="1" x14ac:dyDescent="0.3">
      <c r="A143" s="255" t="s">
        <v>249</v>
      </c>
      <c r="B143" s="255"/>
      <c r="C143" s="257"/>
      <c r="D143" s="257"/>
      <c r="E143" s="189"/>
      <c r="F143" s="345"/>
      <c r="G143" s="312"/>
      <c r="H143" s="189"/>
      <c r="I143" s="189"/>
      <c r="J143" s="346">
        <f>SUM(J141:J142)</f>
        <v>0</v>
      </c>
      <c r="K143" s="346">
        <f>SUM(K141:K142)</f>
        <v>0</v>
      </c>
      <c r="L143" s="346">
        <f>SUM(L141:L142)</f>
        <v>0</v>
      </c>
      <c r="M143" s="257"/>
      <c r="N143" s="5"/>
      <c r="O143" s="241"/>
      <c r="V143" s="264">
        <v>0</v>
      </c>
      <c r="W143" s="22"/>
    </row>
    <row r="144" spans="1:23" s="5" customFormat="1" x14ac:dyDescent="0.3">
      <c r="A144" s="347"/>
      <c r="B144" s="148"/>
      <c r="C144" s="149"/>
      <c r="D144" s="149"/>
      <c r="E144" s="149"/>
      <c r="F144" s="150"/>
      <c r="G144" s="151"/>
      <c r="H144" s="149"/>
      <c r="I144" s="149"/>
      <c r="J144" s="152"/>
      <c r="K144" s="149"/>
      <c r="O144" s="241"/>
      <c r="V144" s="264"/>
      <c r="W144" s="4"/>
    </row>
    <row r="145" spans="1:23" s="226" customFormat="1" ht="165" customHeight="1" x14ac:dyDescent="0.3">
      <c r="A145" s="154" t="s">
        <v>37</v>
      </c>
      <c r="B145" s="154" t="s">
        <v>38</v>
      </c>
      <c r="C145" s="154" t="s">
        <v>73</v>
      </c>
      <c r="D145" s="154" t="s">
        <v>74</v>
      </c>
      <c r="E145" s="154" t="s">
        <v>75</v>
      </c>
      <c r="F145" s="57" t="s">
        <v>76</v>
      </c>
      <c r="G145" s="348" t="s">
        <v>77</v>
      </c>
      <c r="H145" s="154" t="s">
        <v>78</v>
      </c>
      <c r="I145" s="154" t="s">
        <v>79</v>
      </c>
      <c r="J145" s="154" t="s">
        <v>80</v>
      </c>
      <c r="K145" s="154" t="s">
        <v>48</v>
      </c>
      <c r="L145" s="154" t="s">
        <v>49</v>
      </c>
      <c r="M145" s="154" t="s">
        <v>50</v>
      </c>
      <c r="N145" s="13"/>
      <c r="O145" s="13"/>
      <c r="P145" s="13"/>
      <c r="V145" s="12"/>
      <c r="W145" s="228"/>
    </row>
    <row r="146" spans="1:23" s="223" customFormat="1" x14ac:dyDescent="0.3">
      <c r="A146" s="59">
        <v>1</v>
      </c>
      <c r="B146" s="59">
        <v>2</v>
      </c>
      <c r="C146" s="59">
        <v>3</v>
      </c>
      <c r="D146" s="59">
        <v>4</v>
      </c>
      <c r="E146" s="59">
        <v>5</v>
      </c>
      <c r="F146" s="235">
        <v>6</v>
      </c>
      <c r="G146" s="340">
        <v>7</v>
      </c>
      <c r="H146" s="59">
        <v>8</v>
      </c>
      <c r="I146" s="59">
        <v>9</v>
      </c>
      <c r="J146" s="55" t="s">
        <v>244</v>
      </c>
      <c r="K146" s="59">
        <v>11</v>
      </c>
      <c r="L146" s="59">
        <v>12</v>
      </c>
      <c r="M146" s="59">
        <v>13</v>
      </c>
      <c r="N146" s="13"/>
      <c r="O146" s="13"/>
      <c r="P146" s="13"/>
      <c r="V146" s="12"/>
      <c r="W146" s="224"/>
    </row>
    <row r="147" spans="1:23" s="5" customFormat="1" ht="55.5" customHeight="1" x14ac:dyDescent="0.3">
      <c r="A147" s="244" t="s">
        <v>250</v>
      </c>
      <c r="B147" s="245" t="s">
        <v>139</v>
      </c>
      <c r="C147" s="246" t="s">
        <v>251</v>
      </c>
      <c r="D147" s="247"/>
      <c r="E147" s="277" t="s">
        <v>252</v>
      </c>
      <c r="F147" s="265">
        <v>4</v>
      </c>
      <c r="G147" s="249">
        <v>1334.7</v>
      </c>
      <c r="H147" s="349">
        <f>J147/I147/G147/F147</f>
        <v>5.2716560477433854</v>
      </c>
      <c r="I147" s="247">
        <v>1.04</v>
      </c>
      <c r="J147" s="350">
        <v>29270.090000000084</v>
      </c>
      <c r="K147" s="350">
        <v>29270.090000000084</v>
      </c>
      <c r="L147" s="350">
        <f>J147-K147</f>
        <v>0</v>
      </c>
      <c r="M147" s="351" t="s">
        <v>85</v>
      </c>
      <c r="N147" s="13"/>
      <c r="O147" s="13"/>
      <c r="P147" s="13"/>
      <c r="V147" s="12"/>
      <c r="W147" s="4"/>
    </row>
    <row r="148" spans="1:23" s="5" customFormat="1" ht="61.5" customHeight="1" x14ac:dyDescent="0.3">
      <c r="A148" s="244"/>
      <c r="B148" s="245"/>
      <c r="C148" s="246" t="s">
        <v>253</v>
      </c>
      <c r="D148" s="247"/>
      <c r="E148" s="247" t="s">
        <v>254</v>
      </c>
      <c r="F148" s="265">
        <v>0</v>
      </c>
      <c r="G148" s="249">
        <v>200.9</v>
      </c>
      <c r="H148" s="349">
        <v>0</v>
      </c>
      <c r="I148" s="247">
        <v>1</v>
      </c>
      <c r="J148" s="350">
        <v>0</v>
      </c>
      <c r="K148" s="251"/>
      <c r="L148" s="350">
        <f>J148-K148</f>
        <v>0</v>
      </c>
      <c r="M148" s="55" t="s">
        <v>248</v>
      </c>
      <c r="N148" s="13"/>
      <c r="O148" s="13"/>
      <c r="P148" s="13"/>
      <c r="V148" s="12"/>
      <c r="W148" s="4"/>
    </row>
    <row r="149" spans="1:23" s="5" customFormat="1" ht="31.5" customHeight="1" x14ac:dyDescent="0.3">
      <c r="A149" s="244"/>
      <c r="B149" s="245"/>
      <c r="C149" s="246" t="s">
        <v>255</v>
      </c>
      <c r="D149" s="247"/>
      <c r="E149" s="247"/>
      <c r="F149" s="265"/>
      <c r="G149" s="249"/>
      <c r="H149" s="247"/>
      <c r="I149" s="247"/>
      <c r="J149" s="350">
        <v>0</v>
      </c>
      <c r="K149" s="251"/>
      <c r="L149" s="350">
        <f>J149-K149</f>
        <v>0</v>
      </c>
      <c r="M149" s="352" t="s">
        <v>256</v>
      </c>
      <c r="N149" s="13"/>
      <c r="O149" s="13"/>
      <c r="P149" s="13"/>
      <c r="V149" s="12"/>
      <c r="W149" s="4"/>
    </row>
    <row r="150" spans="1:23" s="173" customFormat="1" x14ac:dyDescent="0.3">
      <c r="A150" s="255" t="s">
        <v>257</v>
      </c>
      <c r="B150" s="255"/>
      <c r="C150" s="256"/>
      <c r="D150" s="257"/>
      <c r="E150" s="244"/>
      <c r="F150" s="258"/>
      <c r="G150" s="259"/>
      <c r="H150" s="257"/>
      <c r="I150" s="257"/>
      <c r="J150" s="260">
        <f>SUM(J147:J149)</f>
        <v>29270.090000000084</v>
      </c>
      <c r="K150" s="260">
        <f>SUM(K147:K147)</f>
        <v>29270.090000000084</v>
      </c>
      <c r="L150" s="260">
        <f>SUM(L147:L149)</f>
        <v>0</v>
      </c>
      <c r="M150" s="257"/>
      <c r="N150" s="13"/>
      <c r="O150" s="241"/>
      <c r="P150" s="13"/>
      <c r="V150" s="264">
        <v>0</v>
      </c>
      <c r="W150" s="22"/>
    </row>
    <row r="151" spans="1:23" s="5" customFormat="1" x14ac:dyDescent="0.3">
      <c r="A151" s="173"/>
      <c r="F151" s="353"/>
      <c r="G151" s="354"/>
      <c r="V151" s="3"/>
      <c r="W151" s="4"/>
    </row>
    <row r="152" spans="1:23" s="13" customFormat="1" x14ac:dyDescent="0.3">
      <c r="A152" s="355" t="s">
        <v>258</v>
      </c>
      <c r="C152" s="356"/>
      <c r="G152" s="357"/>
      <c r="H152" s="358"/>
      <c r="K152" s="359">
        <f>R47+J57+J62+K67+K73+R79+N86+L93+L98+L112+L116+L121+L123+L125+J131+Q136+L143+L150</f>
        <v>4795032.5100000007</v>
      </c>
      <c r="L152" s="359"/>
      <c r="M152" s="359"/>
      <c r="O152" s="241"/>
      <c r="V152" s="264">
        <v>0</v>
      </c>
    </row>
    <row r="154" spans="1:23" s="362" customFormat="1" x14ac:dyDescent="0.3">
      <c r="A154" s="360" t="s">
        <v>259</v>
      </c>
      <c r="B154" s="360"/>
      <c r="C154" s="360"/>
      <c r="D154" s="360"/>
      <c r="E154" s="360"/>
      <c r="F154" s="360"/>
      <c r="G154" s="360"/>
      <c r="H154" s="360"/>
      <c r="I154" s="360"/>
      <c r="J154" s="360"/>
      <c r="K154" s="360"/>
      <c r="L154" s="360"/>
      <c r="M154" s="360"/>
      <c r="N154" s="361"/>
      <c r="O154" s="361"/>
      <c r="P154" s="361"/>
      <c r="Q154" s="361"/>
      <c r="R154" s="361"/>
      <c r="S154" s="361"/>
      <c r="T154" s="361"/>
    </row>
    <row r="155" spans="1:23" s="366" customFormat="1" x14ac:dyDescent="0.3">
      <c r="A155" s="363"/>
      <c r="B155" s="363"/>
      <c r="C155" s="363"/>
      <c r="D155" s="364"/>
      <c r="E155" s="364"/>
      <c r="F155" s="364"/>
      <c r="G155" s="364"/>
      <c r="H155" s="364"/>
      <c r="I155" s="364"/>
      <c r="J155" s="364"/>
      <c r="K155" s="364"/>
      <c r="L155" s="365"/>
      <c r="M155" s="365"/>
      <c r="N155" s="365"/>
      <c r="O155" s="365"/>
      <c r="P155" s="365"/>
      <c r="Q155" s="365"/>
      <c r="R155" s="365"/>
      <c r="S155" s="365"/>
      <c r="T155" s="365"/>
      <c r="V155" s="367"/>
    </row>
    <row r="156" spans="1:23" s="366" customFormat="1" x14ac:dyDescent="0.3">
      <c r="A156" s="363"/>
      <c r="B156" s="363"/>
      <c r="C156" s="363"/>
      <c r="D156" s="364"/>
      <c r="E156" s="364"/>
      <c r="F156" s="364"/>
      <c r="G156" s="364"/>
      <c r="H156" s="364"/>
      <c r="I156" s="364"/>
      <c r="J156" s="364"/>
      <c r="K156" s="364"/>
      <c r="L156" s="365"/>
      <c r="M156" s="365"/>
      <c r="N156" s="365"/>
      <c r="O156" s="365"/>
      <c r="P156" s="365"/>
      <c r="Q156" s="365"/>
      <c r="R156" s="365"/>
      <c r="S156" s="365"/>
      <c r="T156" s="365"/>
      <c r="V156" s="367"/>
    </row>
    <row r="157" spans="1:23" s="365" customFormat="1" ht="15.75" customHeight="1" x14ac:dyDescent="0.25">
      <c r="A157" s="368" t="s">
        <v>37</v>
      </c>
      <c r="B157" s="368" t="s">
        <v>38</v>
      </c>
      <c r="C157" s="369" t="s">
        <v>39</v>
      </c>
      <c r="D157" s="369" t="s">
        <v>40</v>
      </c>
      <c r="E157" s="370" t="s">
        <v>41</v>
      </c>
      <c r="F157" s="371" t="s">
        <v>42</v>
      </c>
      <c r="G157" s="372" t="s">
        <v>43</v>
      </c>
      <c r="H157" s="370" t="s">
        <v>44</v>
      </c>
      <c r="I157" s="373" t="s">
        <v>45</v>
      </c>
      <c r="J157" s="374"/>
      <c r="K157" s="370" t="s">
        <v>46</v>
      </c>
      <c r="L157" s="373" t="s">
        <v>45</v>
      </c>
      <c r="M157" s="374"/>
      <c r="N157" s="370" t="s">
        <v>47</v>
      </c>
      <c r="O157" s="373" t="s">
        <v>45</v>
      </c>
      <c r="P157" s="374"/>
      <c r="Q157" s="368" t="s">
        <v>48</v>
      </c>
      <c r="R157" s="368" t="s">
        <v>49</v>
      </c>
      <c r="S157" s="368" t="s">
        <v>50</v>
      </c>
      <c r="T157" s="375" t="s">
        <v>260</v>
      </c>
      <c r="V157" s="376"/>
    </row>
    <row r="158" spans="1:23" s="365" customFormat="1" ht="73.5" customHeight="1" x14ac:dyDescent="0.25">
      <c r="A158" s="377"/>
      <c r="B158" s="377"/>
      <c r="C158" s="378"/>
      <c r="D158" s="378"/>
      <c r="E158" s="379"/>
      <c r="F158" s="380"/>
      <c r="G158" s="381"/>
      <c r="H158" s="379"/>
      <c r="I158" s="382" t="s">
        <v>51</v>
      </c>
      <c r="J158" s="382" t="s">
        <v>52</v>
      </c>
      <c r="K158" s="379"/>
      <c r="L158" s="382" t="s">
        <v>51</v>
      </c>
      <c r="M158" s="382" t="s">
        <v>52</v>
      </c>
      <c r="N158" s="379"/>
      <c r="O158" s="382" t="s">
        <v>51</v>
      </c>
      <c r="P158" s="382" t="s">
        <v>52</v>
      </c>
      <c r="Q158" s="377"/>
      <c r="R158" s="377"/>
      <c r="S158" s="377"/>
      <c r="T158" s="375"/>
      <c r="V158" s="376"/>
    </row>
    <row r="159" spans="1:23" s="365" customFormat="1" ht="15.75" x14ac:dyDescent="0.25">
      <c r="A159" s="383">
        <v>1</v>
      </c>
      <c r="B159" s="383">
        <v>2</v>
      </c>
      <c r="C159" s="384" t="s">
        <v>53</v>
      </c>
      <c r="D159" s="384" t="s">
        <v>54</v>
      </c>
      <c r="E159" s="384" t="s">
        <v>55</v>
      </c>
      <c r="F159" s="385" t="s">
        <v>56</v>
      </c>
      <c r="G159" s="386" t="s">
        <v>57</v>
      </c>
      <c r="H159" s="384" t="s">
        <v>58</v>
      </c>
      <c r="I159" s="384" t="s">
        <v>59</v>
      </c>
      <c r="J159" s="384" t="s">
        <v>60</v>
      </c>
      <c r="K159" s="384" t="s">
        <v>61</v>
      </c>
      <c r="L159" s="384" t="s">
        <v>62</v>
      </c>
      <c r="M159" s="384" t="s">
        <v>63</v>
      </c>
      <c r="N159" s="384" t="s">
        <v>64</v>
      </c>
      <c r="O159" s="384" t="s">
        <v>65</v>
      </c>
      <c r="P159" s="384" t="s">
        <v>66</v>
      </c>
      <c r="Q159" s="387">
        <v>17</v>
      </c>
      <c r="R159" s="387" t="s">
        <v>67</v>
      </c>
      <c r="S159" s="387">
        <v>19</v>
      </c>
      <c r="T159" s="387">
        <v>20</v>
      </c>
      <c r="V159" s="376"/>
    </row>
    <row r="160" spans="1:23" s="70" customFormat="1" ht="47.25" x14ac:dyDescent="0.25">
      <c r="A160" s="61">
        <v>211.21299999999999</v>
      </c>
      <c r="B160" s="62" t="s">
        <v>68</v>
      </c>
      <c r="C160" s="388" t="s">
        <v>261</v>
      </c>
      <c r="D160" s="64">
        <v>8.6</v>
      </c>
      <c r="E160" s="64">
        <v>32024.2</v>
      </c>
      <c r="F160" s="65">
        <f>ROUND(D160*E160*12,-2)</f>
        <v>3304900</v>
      </c>
      <c r="G160" s="65"/>
      <c r="H160" s="65">
        <f>I160+J160</f>
        <v>3304900</v>
      </c>
      <c r="I160" s="65">
        <v>3098500</v>
      </c>
      <c r="J160" s="65">
        <v>206400</v>
      </c>
      <c r="K160" s="65">
        <f>L160+M160</f>
        <v>1060432.8</v>
      </c>
      <c r="L160" s="65">
        <v>998100</v>
      </c>
      <c r="M160" s="65">
        <f>ROUND(J160*30.2%,2)</f>
        <v>62332.800000000003</v>
      </c>
      <c r="N160" s="65">
        <f>O160+P160</f>
        <v>4365332.8</v>
      </c>
      <c r="O160" s="65">
        <f t="shared" ref="O160:P163" si="11">I160+L160</f>
        <v>4096600</v>
      </c>
      <c r="P160" s="65">
        <f t="shared" si="11"/>
        <v>268732.79999999999</v>
      </c>
      <c r="Q160" s="65"/>
      <c r="R160" s="65">
        <f>N160</f>
        <v>4365332.8</v>
      </c>
      <c r="S160" s="66"/>
      <c r="T160" s="65">
        <v>4087850</v>
      </c>
      <c r="U160" s="74"/>
      <c r="V160" s="389"/>
    </row>
    <row r="161" spans="1:48" s="70" customFormat="1" ht="20.25" x14ac:dyDescent="0.25">
      <c r="A161" s="71"/>
      <c r="B161" s="72"/>
      <c r="C161" s="388" t="s">
        <v>71</v>
      </c>
      <c r="D161" s="64">
        <v>1</v>
      </c>
      <c r="E161" s="65">
        <v>32208.300000000003</v>
      </c>
      <c r="F161" s="65">
        <f>ROUND(D161*E161*12,-2)</f>
        <v>386500</v>
      </c>
      <c r="G161" s="65"/>
      <c r="H161" s="65">
        <f>I161+J161</f>
        <v>386500</v>
      </c>
      <c r="I161" s="65">
        <v>382700</v>
      </c>
      <c r="J161" s="65">
        <v>3800</v>
      </c>
      <c r="K161" s="65">
        <f t="shared" ref="K161:K163" si="12">L161+M161</f>
        <v>117847.6</v>
      </c>
      <c r="L161" s="65">
        <v>116700</v>
      </c>
      <c r="M161" s="65">
        <f>ROUNDDOWN(J161*0.302,2)</f>
        <v>1147.5999999999999</v>
      </c>
      <c r="N161" s="65">
        <f>O161+P161</f>
        <v>504347.6</v>
      </c>
      <c r="O161" s="65">
        <f t="shared" si="11"/>
        <v>499400</v>
      </c>
      <c r="P161" s="65">
        <f t="shared" si="11"/>
        <v>4947.6000000000004</v>
      </c>
      <c r="Q161" s="65"/>
      <c r="R161" s="65">
        <f>N161-Q161</f>
        <v>504347.6</v>
      </c>
      <c r="S161" s="66"/>
      <c r="T161" s="65">
        <v>478040</v>
      </c>
      <c r="U161" s="74"/>
      <c r="V161" s="390"/>
      <c r="W161" s="74"/>
      <c r="X161" s="75"/>
      <c r="Y161" s="75"/>
    </row>
    <row r="162" spans="1:48" s="70" customFormat="1" ht="31.5" x14ac:dyDescent="0.25">
      <c r="A162" s="71"/>
      <c r="B162" s="72"/>
      <c r="C162" s="388" t="s">
        <v>262</v>
      </c>
      <c r="D162" s="64">
        <v>0.5</v>
      </c>
      <c r="E162" s="65">
        <v>11883.300000000001</v>
      </c>
      <c r="F162" s="65">
        <f>ROUND(D162*E162*12,-2)</f>
        <v>71300</v>
      </c>
      <c r="G162" s="65"/>
      <c r="H162" s="65">
        <f>I162+J162</f>
        <v>71300</v>
      </c>
      <c r="I162" s="65">
        <v>70600</v>
      </c>
      <c r="J162" s="65">
        <v>700</v>
      </c>
      <c r="K162" s="65">
        <f t="shared" si="12"/>
        <v>21711.4</v>
      </c>
      <c r="L162" s="65">
        <v>21500</v>
      </c>
      <c r="M162" s="65">
        <f>ROUND(J162*0.302,2)</f>
        <v>211.4</v>
      </c>
      <c r="N162" s="65">
        <f>O162+P162</f>
        <v>93011.4</v>
      </c>
      <c r="O162" s="65">
        <f t="shared" si="11"/>
        <v>92100</v>
      </c>
      <c r="P162" s="65">
        <f t="shared" si="11"/>
        <v>911.4</v>
      </c>
      <c r="Q162" s="65"/>
      <c r="R162" s="65">
        <f>N162-Q162</f>
        <v>93011.4</v>
      </c>
      <c r="S162" s="76"/>
      <c r="T162" s="65">
        <v>88160</v>
      </c>
      <c r="U162" s="74"/>
      <c r="V162" s="390"/>
      <c r="W162" s="74"/>
    </row>
    <row r="163" spans="1:48" s="70" customFormat="1" ht="20.25" x14ac:dyDescent="0.25">
      <c r="A163" s="71"/>
      <c r="B163" s="72"/>
      <c r="C163" s="388" t="s">
        <v>263</v>
      </c>
      <c r="D163" s="64">
        <v>5.05</v>
      </c>
      <c r="E163" s="65">
        <v>13231</v>
      </c>
      <c r="F163" s="65">
        <f>ROUND(D163*E163*12,-2)</f>
        <v>801800</v>
      </c>
      <c r="G163" s="65"/>
      <c r="H163" s="65">
        <f>I163+J163</f>
        <v>801800</v>
      </c>
      <c r="I163" s="65">
        <v>793900</v>
      </c>
      <c r="J163" s="65">
        <v>7900</v>
      </c>
      <c r="K163" s="65">
        <f t="shared" si="12"/>
        <v>244585.8</v>
      </c>
      <c r="L163" s="65">
        <v>242200</v>
      </c>
      <c r="M163" s="65">
        <f>ROUNDUP(J163*0.302,2)</f>
        <v>2385.8000000000002</v>
      </c>
      <c r="N163" s="65">
        <f>O163+P163</f>
        <v>1046385.8</v>
      </c>
      <c r="O163" s="65">
        <f t="shared" si="11"/>
        <v>1036100</v>
      </c>
      <c r="P163" s="65">
        <f t="shared" si="11"/>
        <v>10285.799999999999</v>
      </c>
      <c r="Q163" s="65"/>
      <c r="R163" s="65">
        <f>N163-Q163</f>
        <v>1046385.8</v>
      </c>
      <c r="S163" s="76"/>
      <c r="T163" s="65">
        <v>991770</v>
      </c>
      <c r="U163" s="74"/>
      <c r="V163" s="390"/>
      <c r="W163" s="74"/>
    </row>
    <row r="164" spans="1:48" s="86" customFormat="1" x14ac:dyDescent="0.3">
      <c r="A164" s="78" t="s">
        <v>72</v>
      </c>
      <c r="B164" s="79"/>
      <c r="C164" s="79"/>
      <c r="D164" s="80">
        <f>SUM(D160:D163)</f>
        <v>15.149999999999999</v>
      </c>
      <c r="E164" s="81"/>
      <c r="F164" s="81">
        <f t="shared" ref="F164:T164" si="13">SUM(F160:F163)</f>
        <v>4564500</v>
      </c>
      <c r="G164" s="81">
        <f t="shared" si="13"/>
        <v>0</v>
      </c>
      <c r="H164" s="81">
        <f t="shared" si="13"/>
        <v>4564500</v>
      </c>
      <c r="I164" s="81">
        <f t="shared" si="13"/>
        <v>4345700</v>
      </c>
      <c r="J164" s="81">
        <f t="shared" si="13"/>
        <v>218800</v>
      </c>
      <c r="K164" s="81">
        <f t="shared" si="13"/>
        <v>1444577.6</v>
      </c>
      <c r="L164" s="81">
        <f t="shared" si="13"/>
        <v>1378500</v>
      </c>
      <c r="M164" s="81">
        <f t="shared" si="13"/>
        <v>66077.600000000006</v>
      </c>
      <c r="N164" s="81">
        <f t="shared" si="13"/>
        <v>6009077.5999999996</v>
      </c>
      <c r="O164" s="81">
        <f t="shared" si="13"/>
        <v>5724200</v>
      </c>
      <c r="P164" s="81">
        <f t="shared" si="13"/>
        <v>284877.59999999998</v>
      </c>
      <c r="Q164" s="81">
        <f t="shared" si="13"/>
        <v>0</v>
      </c>
      <c r="R164" s="81">
        <f t="shared" si="13"/>
        <v>6009077.5999999996</v>
      </c>
      <c r="S164" s="80">
        <f t="shared" si="13"/>
        <v>0</v>
      </c>
      <c r="T164" s="80">
        <f t="shared" si="13"/>
        <v>5645820</v>
      </c>
      <c r="U164" s="391"/>
      <c r="V164" s="264">
        <v>0</v>
      </c>
      <c r="W164" s="85"/>
      <c r="X164" s="85"/>
      <c r="Y164" s="85"/>
      <c r="Z164" s="85"/>
      <c r="AA164" s="85"/>
      <c r="AB164" s="85"/>
    </row>
    <row r="165" spans="1:48" s="88" customFormat="1" ht="20.25" x14ac:dyDescent="0.3">
      <c r="A165" s="87"/>
      <c r="D165" s="70"/>
      <c r="E165" s="70"/>
      <c r="F165" s="70"/>
      <c r="G165" s="70"/>
      <c r="H165" s="70"/>
      <c r="I165" s="70"/>
      <c r="J165" s="70"/>
      <c r="K165" s="74"/>
      <c r="L165" s="70"/>
      <c r="M165" s="70"/>
      <c r="N165" s="70"/>
      <c r="O165" s="70"/>
      <c r="P165" s="70"/>
      <c r="Q165" s="70"/>
      <c r="V165" s="392"/>
    </row>
    <row r="166" spans="1:48" s="398" customFormat="1" ht="164.25" customHeight="1" x14ac:dyDescent="0.25">
      <c r="A166" s="393" t="s">
        <v>37</v>
      </c>
      <c r="B166" s="393" t="s">
        <v>38</v>
      </c>
      <c r="C166" s="393" t="s">
        <v>73</v>
      </c>
      <c r="D166" s="393" t="s">
        <v>74</v>
      </c>
      <c r="E166" s="393" t="s">
        <v>75</v>
      </c>
      <c r="F166" s="394" t="s">
        <v>76</v>
      </c>
      <c r="G166" s="395" t="s">
        <v>77</v>
      </c>
      <c r="H166" s="393" t="s">
        <v>78</v>
      </c>
      <c r="I166" s="393" t="s">
        <v>79</v>
      </c>
      <c r="J166" s="393" t="s">
        <v>80</v>
      </c>
      <c r="K166" s="393" t="s">
        <v>50</v>
      </c>
      <c r="L166" s="396"/>
      <c r="M166" s="397"/>
      <c r="V166" s="399"/>
    </row>
    <row r="167" spans="1:48" s="402" customFormat="1" ht="15.75" x14ac:dyDescent="0.25">
      <c r="A167" s="400">
        <v>1</v>
      </c>
      <c r="B167" s="400">
        <v>2</v>
      </c>
      <c r="C167" s="401">
        <v>3</v>
      </c>
      <c r="D167" s="401">
        <v>4</v>
      </c>
      <c r="E167" s="401">
        <v>5</v>
      </c>
      <c r="F167" s="401">
        <v>6</v>
      </c>
      <c r="G167" s="401">
        <v>7</v>
      </c>
      <c r="H167" s="401">
        <v>8</v>
      </c>
      <c r="I167" s="401">
        <v>9</v>
      </c>
      <c r="J167" s="400" t="s">
        <v>81</v>
      </c>
      <c r="K167" s="400">
        <v>11</v>
      </c>
      <c r="L167" s="396"/>
      <c r="M167" s="397"/>
      <c r="V167" s="403"/>
    </row>
    <row r="168" spans="1:48" s="397" customFormat="1" ht="15.75" customHeight="1" x14ac:dyDescent="0.25">
      <c r="A168" s="404">
        <v>221</v>
      </c>
      <c r="B168" s="405" t="s">
        <v>82</v>
      </c>
      <c r="C168" s="406" t="s">
        <v>83</v>
      </c>
      <c r="D168" s="407"/>
      <c r="E168" s="406" t="s">
        <v>84</v>
      </c>
      <c r="F168" s="408">
        <v>1</v>
      </c>
      <c r="G168" s="409">
        <v>242.4</v>
      </c>
      <c r="H168" s="410">
        <v>12</v>
      </c>
      <c r="I168" s="410">
        <v>1.04</v>
      </c>
      <c r="J168" s="411">
        <v>3025.15</v>
      </c>
      <c r="K168" s="412" t="s">
        <v>85</v>
      </c>
      <c r="L168" s="413"/>
      <c r="N168" s="414"/>
      <c r="O168" s="415"/>
      <c r="V168" s="416"/>
    </row>
    <row r="169" spans="1:48" s="397" customFormat="1" ht="15.75" x14ac:dyDescent="0.25">
      <c r="A169" s="404"/>
      <c r="B169" s="405"/>
      <c r="C169" s="406" t="s">
        <v>86</v>
      </c>
      <c r="D169" s="407"/>
      <c r="E169" s="406" t="s">
        <v>87</v>
      </c>
      <c r="F169" s="408">
        <v>530</v>
      </c>
      <c r="G169" s="417">
        <v>0.67200000000000004</v>
      </c>
      <c r="H169" s="410">
        <v>12</v>
      </c>
      <c r="I169" s="410">
        <v>1.04</v>
      </c>
      <c r="J169" s="411">
        <v>4396.45</v>
      </c>
      <c r="K169" s="418"/>
      <c r="L169" s="413"/>
      <c r="N169" s="414"/>
      <c r="O169" s="415"/>
      <c r="V169" s="416"/>
    </row>
    <row r="170" spans="1:48" s="123" customFormat="1" ht="31.5" x14ac:dyDescent="0.25">
      <c r="A170" s="117"/>
      <c r="B170" s="118"/>
      <c r="C170" s="119" t="s">
        <v>88</v>
      </c>
      <c r="D170" s="120"/>
      <c r="E170" s="79" t="s">
        <v>89</v>
      </c>
      <c r="F170" s="408">
        <v>0</v>
      </c>
      <c r="G170" s="122">
        <v>123.6</v>
      </c>
      <c r="H170" s="122">
        <v>12</v>
      </c>
      <c r="I170" s="410">
        <v>1.04</v>
      </c>
      <c r="J170" s="411">
        <v>0</v>
      </c>
      <c r="K170" s="418"/>
      <c r="L170" s="413"/>
      <c r="M170" s="397"/>
      <c r="N170" s="414"/>
      <c r="O170" s="415"/>
      <c r="V170" s="419"/>
    </row>
    <row r="171" spans="1:48" s="397" customFormat="1" ht="15.75" x14ac:dyDescent="0.25">
      <c r="A171" s="405"/>
      <c r="B171" s="406"/>
      <c r="C171" s="406" t="s">
        <v>90</v>
      </c>
      <c r="D171" s="407"/>
      <c r="E171" s="406" t="s">
        <v>84</v>
      </c>
      <c r="F171" s="408">
        <v>1</v>
      </c>
      <c r="G171" s="409">
        <v>720</v>
      </c>
      <c r="H171" s="410">
        <v>12</v>
      </c>
      <c r="I171" s="410">
        <v>1.04</v>
      </c>
      <c r="J171" s="411">
        <v>8985.6</v>
      </c>
      <c r="K171" s="418"/>
      <c r="L171" s="413"/>
      <c r="N171" s="414"/>
      <c r="O171" s="415"/>
      <c r="V171" s="416"/>
    </row>
    <row r="172" spans="1:48" s="427" customFormat="1" x14ac:dyDescent="0.3">
      <c r="A172" s="404" t="s">
        <v>93</v>
      </c>
      <c r="B172" s="420"/>
      <c r="C172" s="421"/>
      <c r="D172" s="404"/>
      <c r="E172" s="404"/>
      <c r="F172" s="422"/>
      <c r="G172" s="423"/>
      <c r="H172" s="424"/>
      <c r="I172" s="424"/>
      <c r="J172" s="425">
        <f>SUM(J168:J171)</f>
        <v>16407.2</v>
      </c>
      <c r="K172" s="404"/>
      <c r="L172" s="396"/>
      <c r="M172" s="426"/>
      <c r="N172" s="414"/>
      <c r="V172" s="264">
        <v>-6.9121597334742546E-11</v>
      </c>
    </row>
    <row r="173" spans="1:48" s="365" customFormat="1" ht="15.75" x14ac:dyDescent="0.25">
      <c r="A173" s="140"/>
      <c r="B173" s="140"/>
      <c r="C173" s="140"/>
      <c r="D173" s="140"/>
      <c r="E173" s="140"/>
      <c r="F173" s="141"/>
      <c r="G173" s="142"/>
      <c r="H173" s="140"/>
      <c r="I173" s="140"/>
      <c r="V173" s="428"/>
    </row>
    <row r="174" spans="1:48" s="432" customFormat="1" ht="15.75" x14ac:dyDescent="0.25">
      <c r="A174" s="429"/>
      <c r="B174" s="365"/>
      <c r="C174" s="365"/>
      <c r="D174" s="365"/>
      <c r="E174" s="365"/>
      <c r="F174" s="430"/>
      <c r="G174" s="431"/>
      <c r="H174" s="365"/>
      <c r="I174" s="365"/>
      <c r="J174" s="365"/>
      <c r="K174" s="365"/>
      <c r="L174" s="365"/>
      <c r="M174" s="365"/>
      <c r="N174" s="365"/>
      <c r="O174" s="365"/>
      <c r="P174" s="365"/>
      <c r="Q174" s="365"/>
      <c r="R174" s="365"/>
      <c r="S174" s="365"/>
      <c r="T174" s="365"/>
      <c r="U174" s="365"/>
      <c r="V174" s="376"/>
      <c r="W174" s="365"/>
      <c r="X174" s="365"/>
      <c r="Y174" s="365"/>
      <c r="Z174" s="365"/>
      <c r="AA174" s="365"/>
      <c r="AB174" s="365"/>
      <c r="AC174" s="365"/>
      <c r="AD174" s="365"/>
      <c r="AE174" s="365"/>
      <c r="AF174" s="365"/>
      <c r="AG174" s="365"/>
      <c r="AH174" s="365"/>
      <c r="AI174" s="365"/>
      <c r="AJ174" s="365"/>
      <c r="AK174" s="365"/>
      <c r="AL174" s="365"/>
      <c r="AM174" s="365"/>
      <c r="AN174" s="365"/>
      <c r="AO174" s="365"/>
      <c r="AP174" s="365"/>
      <c r="AQ174" s="365"/>
      <c r="AR174" s="365"/>
      <c r="AS174" s="365"/>
      <c r="AT174" s="365"/>
      <c r="AU174" s="365"/>
      <c r="AV174" s="365"/>
    </row>
    <row r="175" spans="1:48" s="432" customFormat="1" ht="3.75" customHeight="1" x14ac:dyDescent="0.25">
      <c r="A175" s="429"/>
      <c r="B175" s="365"/>
      <c r="C175" s="365"/>
      <c r="D175" s="365"/>
      <c r="E175" s="365"/>
      <c r="F175" s="430"/>
      <c r="G175" s="431"/>
      <c r="H175" s="365"/>
      <c r="I175" s="365"/>
      <c r="J175" s="365"/>
      <c r="K175" s="365"/>
      <c r="L175" s="365"/>
      <c r="M175" s="365"/>
      <c r="N175" s="365"/>
      <c r="O175" s="365"/>
      <c r="P175" s="365"/>
      <c r="Q175" s="365"/>
      <c r="R175" s="365"/>
      <c r="S175" s="365"/>
      <c r="T175" s="365"/>
      <c r="U175" s="365"/>
      <c r="V175" s="376"/>
      <c r="W175" s="365"/>
      <c r="X175" s="365"/>
      <c r="Y175" s="365"/>
      <c r="Z175" s="365"/>
      <c r="AA175" s="365"/>
      <c r="AB175" s="365"/>
      <c r="AC175" s="365"/>
      <c r="AD175" s="365"/>
      <c r="AE175" s="365"/>
      <c r="AF175" s="365"/>
      <c r="AG175" s="365"/>
      <c r="AH175" s="365"/>
      <c r="AI175" s="365"/>
      <c r="AJ175" s="365"/>
      <c r="AK175" s="365"/>
      <c r="AL175" s="365"/>
      <c r="AM175" s="365"/>
      <c r="AN175" s="365"/>
      <c r="AO175" s="365"/>
      <c r="AP175" s="365"/>
      <c r="AQ175" s="365"/>
      <c r="AR175" s="365"/>
      <c r="AS175" s="365"/>
      <c r="AT175" s="365"/>
      <c r="AU175" s="365"/>
      <c r="AV175" s="365"/>
    </row>
    <row r="176" spans="1:48" s="432" customFormat="1" ht="15.75" x14ac:dyDescent="0.25">
      <c r="A176" s="429"/>
      <c r="B176" s="365"/>
      <c r="C176" s="365"/>
      <c r="D176" s="365"/>
      <c r="E176" s="365"/>
      <c r="F176" s="430"/>
      <c r="G176" s="431"/>
      <c r="H176" s="365"/>
      <c r="I176" s="365"/>
      <c r="J176" s="365"/>
      <c r="K176" s="365"/>
      <c r="L176" s="365"/>
      <c r="M176" s="365"/>
      <c r="N176" s="365"/>
      <c r="O176" s="365"/>
      <c r="P176" s="365"/>
      <c r="Q176" s="365"/>
      <c r="R176" s="365"/>
      <c r="S176" s="365"/>
      <c r="T176" s="365"/>
      <c r="U176" s="365"/>
      <c r="V176" s="376"/>
      <c r="W176" s="365"/>
      <c r="X176" s="365"/>
      <c r="Y176" s="365"/>
      <c r="Z176" s="365"/>
      <c r="AA176" s="365"/>
      <c r="AB176" s="365"/>
      <c r="AC176" s="365"/>
      <c r="AD176" s="365"/>
      <c r="AE176" s="365"/>
      <c r="AF176" s="365"/>
      <c r="AG176" s="365"/>
      <c r="AH176" s="365"/>
      <c r="AI176" s="365"/>
      <c r="AJ176" s="365"/>
      <c r="AK176" s="365"/>
      <c r="AL176" s="365"/>
      <c r="AM176" s="365"/>
      <c r="AN176" s="365"/>
      <c r="AO176" s="365"/>
      <c r="AP176" s="365"/>
      <c r="AQ176" s="365"/>
      <c r="AR176" s="365"/>
      <c r="AS176" s="365"/>
      <c r="AT176" s="365"/>
      <c r="AU176" s="365"/>
      <c r="AV176" s="365"/>
    </row>
    <row r="177" spans="1:48" s="436" customFormat="1" ht="165" customHeight="1" x14ac:dyDescent="0.3">
      <c r="A177" s="433" t="s">
        <v>37</v>
      </c>
      <c r="B177" s="433" t="s">
        <v>38</v>
      </c>
      <c r="C177" s="433" t="s">
        <v>73</v>
      </c>
      <c r="D177" s="433" t="s">
        <v>74</v>
      </c>
      <c r="E177" s="433" t="s">
        <v>75</v>
      </c>
      <c r="F177" s="385" t="s">
        <v>76</v>
      </c>
      <c r="G177" s="434" t="s">
        <v>77</v>
      </c>
      <c r="H177" s="433" t="s">
        <v>78</v>
      </c>
      <c r="I177" s="433" t="s">
        <v>79</v>
      </c>
      <c r="J177" s="433" t="s">
        <v>80</v>
      </c>
      <c r="K177" s="433" t="s">
        <v>48</v>
      </c>
      <c r="L177" s="433" t="s">
        <v>49</v>
      </c>
      <c r="M177" s="433" t="s">
        <v>50</v>
      </c>
      <c r="N177" s="435"/>
      <c r="O177" s="435"/>
      <c r="P177" s="435"/>
      <c r="V177" s="437"/>
    </row>
    <row r="178" spans="1:48" s="443" customFormat="1" x14ac:dyDescent="0.3">
      <c r="A178" s="438">
        <v>1</v>
      </c>
      <c r="B178" s="438">
        <v>2</v>
      </c>
      <c r="C178" s="438">
        <v>3</v>
      </c>
      <c r="D178" s="438">
        <v>4</v>
      </c>
      <c r="E178" s="438">
        <v>5</v>
      </c>
      <c r="F178" s="439">
        <v>6</v>
      </c>
      <c r="G178" s="440">
        <v>7</v>
      </c>
      <c r="H178" s="438">
        <v>8</v>
      </c>
      <c r="I178" s="438">
        <v>9</v>
      </c>
      <c r="J178" s="441" t="s">
        <v>264</v>
      </c>
      <c r="K178" s="438">
        <v>11</v>
      </c>
      <c r="L178" s="438" t="s">
        <v>137</v>
      </c>
      <c r="M178" s="438">
        <v>14</v>
      </c>
      <c r="N178" s="442"/>
      <c r="O178" s="442"/>
      <c r="P178" s="442"/>
      <c r="V178" s="444"/>
    </row>
    <row r="179" spans="1:48" s="454" customFormat="1" ht="31.5" customHeight="1" x14ac:dyDescent="0.25">
      <c r="A179" s="445" t="s">
        <v>265</v>
      </c>
      <c r="B179" s="446" t="s">
        <v>266</v>
      </c>
      <c r="C179" s="446" t="s">
        <v>267</v>
      </c>
      <c r="D179" s="447"/>
      <c r="E179" s="447" t="s">
        <v>165</v>
      </c>
      <c r="F179" s="448">
        <v>45</v>
      </c>
      <c r="G179" s="449">
        <v>2100</v>
      </c>
      <c r="H179" s="450">
        <v>1</v>
      </c>
      <c r="I179" s="450">
        <v>1.04</v>
      </c>
      <c r="J179" s="449">
        <v>98280</v>
      </c>
      <c r="K179" s="451"/>
      <c r="L179" s="449">
        <f>J179-K179</f>
        <v>98280</v>
      </c>
      <c r="M179" s="368" t="s">
        <v>85</v>
      </c>
      <c r="N179" s="452"/>
      <c r="O179" s="453"/>
      <c r="P179" s="453"/>
      <c r="V179" s="455"/>
    </row>
    <row r="180" spans="1:48" s="454" customFormat="1" ht="31.5" customHeight="1" x14ac:dyDescent="0.25">
      <c r="A180" s="445"/>
      <c r="B180" s="446"/>
      <c r="C180" s="446" t="s">
        <v>268</v>
      </c>
      <c r="D180" s="447"/>
      <c r="E180" s="447" t="s">
        <v>165</v>
      </c>
      <c r="F180" s="448">
        <v>0</v>
      </c>
      <c r="G180" s="449">
        <v>6000</v>
      </c>
      <c r="H180" s="450">
        <v>1</v>
      </c>
      <c r="I180" s="450">
        <v>1.04</v>
      </c>
      <c r="J180" s="449">
        <v>0</v>
      </c>
      <c r="K180" s="451"/>
      <c r="L180" s="449">
        <f t="shared" ref="L180:L185" si="14">J180-K180</f>
        <v>0</v>
      </c>
      <c r="M180" s="456"/>
      <c r="N180" s="452"/>
      <c r="O180" s="453"/>
      <c r="P180" s="453"/>
      <c r="V180" s="455"/>
    </row>
    <row r="181" spans="1:48" s="454" customFormat="1" ht="31.5" customHeight="1" x14ac:dyDescent="0.25">
      <c r="A181" s="445"/>
      <c r="B181" s="446"/>
      <c r="C181" s="446" t="s">
        <v>269</v>
      </c>
      <c r="D181" s="447"/>
      <c r="E181" s="447" t="s">
        <v>165</v>
      </c>
      <c r="F181" s="448">
        <v>0</v>
      </c>
      <c r="G181" s="449">
        <v>0</v>
      </c>
      <c r="H181" s="450">
        <v>1</v>
      </c>
      <c r="I181" s="450">
        <v>1.04</v>
      </c>
      <c r="J181" s="449">
        <v>0</v>
      </c>
      <c r="K181" s="451"/>
      <c r="L181" s="449">
        <f t="shared" si="14"/>
        <v>0</v>
      </c>
      <c r="M181" s="456"/>
      <c r="N181" s="452"/>
      <c r="O181" s="453"/>
      <c r="P181" s="453"/>
      <c r="V181" s="455"/>
    </row>
    <row r="182" spans="1:48" s="454" customFormat="1" ht="31.5" customHeight="1" x14ac:dyDescent="0.25">
      <c r="A182" s="445"/>
      <c r="B182" s="446"/>
      <c r="C182" s="446" t="s">
        <v>270</v>
      </c>
      <c r="D182" s="447"/>
      <c r="E182" s="447" t="s">
        <v>165</v>
      </c>
      <c r="F182" s="448">
        <v>1</v>
      </c>
      <c r="G182" s="449">
        <v>71940</v>
      </c>
      <c r="H182" s="450">
        <v>1</v>
      </c>
      <c r="I182" s="450">
        <v>1.04</v>
      </c>
      <c r="J182" s="449">
        <v>73248.801599999992</v>
      </c>
      <c r="K182" s="451"/>
      <c r="L182" s="449">
        <f t="shared" si="14"/>
        <v>73248.801599999992</v>
      </c>
      <c r="M182" s="456"/>
      <c r="N182" s="452"/>
      <c r="O182" s="453"/>
      <c r="P182" s="453"/>
      <c r="V182" s="455"/>
    </row>
    <row r="183" spans="1:48" s="454" customFormat="1" ht="31.5" customHeight="1" x14ac:dyDescent="0.25">
      <c r="A183" s="445"/>
      <c r="B183" s="446"/>
      <c r="C183" s="446" t="s">
        <v>271</v>
      </c>
      <c r="D183" s="447"/>
      <c r="E183" s="447" t="s">
        <v>165</v>
      </c>
      <c r="F183" s="448">
        <v>0</v>
      </c>
      <c r="G183" s="449">
        <v>59600</v>
      </c>
      <c r="H183" s="450">
        <v>1</v>
      </c>
      <c r="I183" s="450">
        <v>1.04</v>
      </c>
      <c r="J183" s="449">
        <v>0</v>
      </c>
      <c r="K183" s="451"/>
      <c r="L183" s="449">
        <f t="shared" si="14"/>
        <v>0</v>
      </c>
      <c r="M183" s="456"/>
      <c r="N183" s="452"/>
      <c r="O183" s="453"/>
      <c r="P183" s="453"/>
      <c r="V183" s="455"/>
    </row>
    <row r="184" spans="1:48" s="454" customFormat="1" ht="31.5" customHeight="1" x14ac:dyDescent="0.25">
      <c r="A184" s="445"/>
      <c r="B184" s="446"/>
      <c r="C184" s="446" t="s">
        <v>272</v>
      </c>
      <c r="D184" s="447"/>
      <c r="E184" s="447" t="s">
        <v>165</v>
      </c>
      <c r="F184" s="448">
        <v>0</v>
      </c>
      <c r="G184" s="449">
        <v>35600</v>
      </c>
      <c r="H184" s="450">
        <v>1</v>
      </c>
      <c r="I184" s="450">
        <v>1.04</v>
      </c>
      <c r="J184" s="449">
        <v>0</v>
      </c>
      <c r="K184" s="451"/>
      <c r="L184" s="449">
        <f t="shared" si="14"/>
        <v>0</v>
      </c>
      <c r="M184" s="456"/>
      <c r="N184" s="452"/>
      <c r="O184" s="453"/>
      <c r="P184" s="453"/>
      <c r="V184" s="455"/>
    </row>
    <row r="185" spans="1:48" s="454" customFormat="1" ht="31.5" customHeight="1" x14ac:dyDescent="0.25">
      <c r="A185" s="445"/>
      <c r="B185" s="446"/>
      <c r="C185" s="446" t="s">
        <v>273</v>
      </c>
      <c r="D185" s="447"/>
      <c r="E185" s="447" t="s">
        <v>165</v>
      </c>
      <c r="F185" s="448">
        <v>0</v>
      </c>
      <c r="G185" s="449">
        <v>26900</v>
      </c>
      <c r="H185" s="450">
        <v>1</v>
      </c>
      <c r="I185" s="450">
        <v>1.04</v>
      </c>
      <c r="J185" s="449">
        <v>0</v>
      </c>
      <c r="K185" s="451"/>
      <c r="L185" s="449">
        <f t="shared" si="14"/>
        <v>0</v>
      </c>
      <c r="M185" s="456"/>
      <c r="N185" s="452"/>
      <c r="O185" s="453"/>
      <c r="P185" s="453"/>
      <c r="V185" s="455"/>
    </row>
    <row r="186" spans="1:48" s="454" customFormat="1" ht="31.5" customHeight="1" x14ac:dyDescent="0.25">
      <c r="A186" s="445"/>
      <c r="B186" s="446"/>
      <c r="C186" s="446" t="s">
        <v>274</v>
      </c>
      <c r="D186" s="447"/>
      <c r="E186" s="447" t="s">
        <v>165</v>
      </c>
      <c r="F186" s="448">
        <v>5</v>
      </c>
      <c r="G186" s="449">
        <v>28720</v>
      </c>
      <c r="H186" s="450">
        <v>1</v>
      </c>
      <c r="I186" s="450">
        <v>1.04</v>
      </c>
      <c r="J186" s="449">
        <v>149344</v>
      </c>
      <c r="K186" s="451"/>
      <c r="L186" s="449">
        <f>J186-K186</f>
        <v>149344</v>
      </c>
      <c r="M186" s="377"/>
      <c r="N186" s="452"/>
      <c r="O186" s="453"/>
      <c r="P186" s="453"/>
      <c r="V186" s="455"/>
    </row>
    <row r="187" spans="1:48" s="429" customFormat="1" x14ac:dyDescent="0.3">
      <c r="A187" s="457" t="s">
        <v>275</v>
      </c>
      <c r="B187" s="457"/>
      <c r="C187" s="458"/>
      <c r="D187" s="459"/>
      <c r="E187" s="460"/>
      <c r="F187" s="461"/>
      <c r="G187" s="462"/>
      <c r="H187" s="460"/>
      <c r="I187" s="460"/>
      <c r="J187" s="463">
        <f>SUM(J179:J186)</f>
        <v>320872.80160000001</v>
      </c>
      <c r="K187" s="463">
        <f>SUM(K179:K179)</f>
        <v>0</v>
      </c>
      <c r="L187" s="463">
        <f>SUM(L179:L186)</f>
        <v>320872.80160000001</v>
      </c>
      <c r="M187" s="459"/>
      <c r="N187" s="435"/>
      <c r="O187" s="464"/>
      <c r="P187" s="435"/>
      <c r="V187" s="264">
        <v>0</v>
      </c>
    </row>
    <row r="188" spans="1:48" s="432" customFormat="1" ht="15.75" x14ac:dyDescent="0.25">
      <c r="A188" s="429"/>
      <c r="B188" s="365"/>
      <c r="C188" s="365"/>
      <c r="D188" s="365"/>
      <c r="E188" s="365"/>
      <c r="F188" s="430"/>
      <c r="G188" s="431"/>
      <c r="H188" s="365"/>
      <c r="I188" s="365"/>
      <c r="J188" s="365"/>
      <c r="K188" s="365"/>
      <c r="L188" s="365"/>
      <c r="M188" s="365"/>
      <c r="N188" s="365"/>
      <c r="O188" s="365"/>
      <c r="P188" s="365"/>
      <c r="Q188" s="365"/>
      <c r="R188" s="365"/>
      <c r="S188" s="365"/>
      <c r="T188" s="365"/>
      <c r="U188" s="365"/>
      <c r="V188" s="376"/>
      <c r="W188" s="365"/>
      <c r="X188" s="365"/>
      <c r="Y188" s="365"/>
      <c r="Z188" s="365"/>
      <c r="AA188" s="365"/>
      <c r="AB188" s="365"/>
      <c r="AC188" s="365"/>
      <c r="AD188" s="365"/>
      <c r="AE188" s="365"/>
      <c r="AF188" s="365"/>
      <c r="AG188" s="365"/>
      <c r="AH188" s="365"/>
      <c r="AI188" s="365"/>
      <c r="AJ188" s="365"/>
      <c r="AK188" s="365"/>
      <c r="AL188" s="365"/>
      <c r="AM188" s="365"/>
      <c r="AN188" s="365"/>
      <c r="AO188" s="365"/>
      <c r="AP188" s="365"/>
      <c r="AQ188" s="365"/>
      <c r="AR188" s="365"/>
      <c r="AS188" s="365"/>
      <c r="AT188" s="365"/>
      <c r="AU188" s="365"/>
      <c r="AV188" s="365"/>
    </row>
    <row r="189" spans="1:48" s="432" customFormat="1" ht="15.75" x14ac:dyDescent="0.25">
      <c r="A189" s="429"/>
      <c r="B189" s="365"/>
      <c r="C189" s="365"/>
      <c r="D189" s="365"/>
      <c r="E189" s="365"/>
      <c r="F189" s="430"/>
      <c r="G189" s="431"/>
      <c r="H189" s="365"/>
      <c r="I189" s="365"/>
      <c r="J189" s="365"/>
      <c r="K189" s="365"/>
      <c r="L189" s="365"/>
      <c r="M189" s="365"/>
      <c r="N189" s="365"/>
      <c r="O189" s="365"/>
      <c r="P189" s="365"/>
      <c r="Q189" s="365"/>
      <c r="R189" s="365"/>
      <c r="S189" s="365"/>
      <c r="T189" s="365"/>
      <c r="U189" s="365"/>
      <c r="V189" s="376"/>
      <c r="W189" s="365"/>
      <c r="X189" s="365"/>
      <c r="Y189" s="365"/>
      <c r="Z189" s="365"/>
      <c r="AA189" s="365"/>
      <c r="AB189" s="365"/>
      <c r="AC189" s="365"/>
      <c r="AD189" s="365"/>
      <c r="AE189" s="365"/>
      <c r="AF189" s="365"/>
      <c r="AG189" s="365"/>
      <c r="AH189" s="365"/>
      <c r="AI189" s="365"/>
      <c r="AJ189" s="365"/>
      <c r="AK189" s="365"/>
      <c r="AL189" s="365"/>
      <c r="AM189" s="365"/>
      <c r="AN189" s="365"/>
      <c r="AO189" s="365"/>
      <c r="AP189" s="365"/>
      <c r="AQ189" s="365"/>
      <c r="AR189" s="365"/>
      <c r="AS189" s="365"/>
      <c r="AT189" s="365"/>
      <c r="AU189" s="365"/>
      <c r="AV189" s="365"/>
    </row>
    <row r="190" spans="1:48" s="432" customFormat="1" x14ac:dyDescent="0.3">
      <c r="A190" s="465" t="s">
        <v>276</v>
      </c>
      <c r="B190" s="365"/>
      <c r="C190" s="365"/>
      <c r="D190" s="365"/>
      <c r="E190" s="365"/>
      <c r="F190" s="430"/>
      <c r="G190" s="431"/>
      <c r="H190" s="365"/>
      <c r="I190" s="365"/>
      <c r="J190" s="466">
        <f>L187+J172+T164</f>
        <v>5983100.0016000001</v>
      </c>
      <c r="K190" s="365"/>
      <c r="L190" s="365"/>
      <c r="M190" s="365"/>
      <c r="N190" s="365"/>
      <c r="O190" s="365"/>
      <c r="P190" s="365"/>
      <c r="Q190" s="365"/>
      <c r="R190" s="365"/>
      <c r="S190" s="365"/>
      <c r="T190" s="365"/>
      <c r="U190" s="365"/>
      <c r="V190" s="376"/>
      <c r="W190" s="365"/>
      <c r="X190" s="365"/>
      <c r="Y190" s="365"/>
      <c r="Z190" s="365"/>
      <c r="AA190" s="365"/>
      <c r="AB190" s="365"/>
      <c r="AC190" s="365"/>
      <c r="AD190" s="365"/>
      <c r="AE190" s="365"/>
      <c r="AF190" s="365"/>
      <c r="AG190" s="365"/>
      <c r="AH190" s="365"/>
      <c r="AI190" s="365"/>
      <c r="AJ190" s="365"/>
      <c r="AK190" s="365"/>
      <c r="AL190" s="365"/>
      <c r="AM190" s="365"/>
      <c r="AN190" s="365"/>
      <c r="AO190" s="365"/>
      <c r="AP190" s="365"/>
      <c r="AQ190" s="365"/>
      <c r="AR190" s="365"/>
      <c r="AS190" s="365"/>
      <c r="AT190" s="365"/>
      <c r="AU190" s="365"/>
      <c r="AV190" s="365"/>
    </row>
    <row r="192" spans="1:48" s="22" customFormat="1" x14ac:dyDescent="0.3">
      <c r="A192" s="467"/>
      <c r="B192" s="467"/>
      <c r="C192" s="467"/>
      <c r="D192" s="468"/>
      <c r="E192" s="468"/>
      <c r="F192" s="468"/>
      <c r="G192" s="468"/>
      <c r="H192" s="468"/>
      <c r="I192" s="468"/>
      <c r="J192" s="468"/>
      <c r="K192" s="468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3"/>
    </row>
    <row r="193" spans="1:49" x14ac:dyDescent="0.3">
      <c r="A193" s="173" t="s">
        <v>277</v>
      </c>
      <c r="K193" s="469">
        <f>J190+K152</f>
        <v>10778132.511600001</v>
      </c>
      <c r="R193" s="305"/>
      <c r="V193" s="470">
        <f>K193-K32</f>
        <v>0</v>
      </c>
    </row>
    <row r="195" spans="1:49" x14ac:dyDescent="0.3">
      <c r="K195" s="305"/>
    </row>
    <row r="196" spans="1:49" s="19" customFormat="1" x14ac:dyDescent="0.3">
      <c r="A196" s="471" t="s">
        <v>278</v>
      </c>
      <c r="B196" s="471"/>
      <c r="C196" s="471"/>
      <c r="D196" s="471"/>
      <c r="E196" s="471"/>
      <c r="F196" s="471"/>
      <c r="G196" s="471"/>
      <c r="V196" s="3"/>
      <c r="W196" s="472"/>
    </row>
    <row r="197" spans="1:49" s="5" customFormat="1" x14ac:dyDescent="0.3">
      <c r="A197" s="473"/>
      <c r="B197" s="473"/>
      <c r="C197" s="473"/>
      <c r="D197" s="473"/>
      <c r="E197" s="473"/>
      <c r="F197" s="473"/>
      <c r="G197" s="473"/>
      <c r="V197" s="3"/>
      <c r="W197" s="4"/>
    </row>
    <row r="198" spans="1:49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49" x14ac:dyDescent="0.3">
      <c r="A199" s="20" t="s">
        <v>6</v>
      </c>
      <c r="B199" s="20"/>
      <c r="C199" s="20"/>
      <c r="D199" s="20"/>
      <c r="E199" s="20"/>
      <c r="F199" s="20"/>
      <c r="G199" s="20"/>
      <c r="H199" s="20"/>
      <c r="I199" s="20"/>
      <c r="J199" s="20"/>
      <c r="K199" s="20"/>
    </row>
    <row r="201" spans="1:49" s="483" customFormat="1" ht="62.25" customHeight="1" x14ac:dyDescent="0.25">
      <c r="A201" s="474" t="s">
        <v>37</v>
      </c>
      <c r="B201" s="475" t="s">
        <v>279</v>
      </c>
      <c r="C201" s="475" t="s">
        <v>280</v>
      </c>
      <c r="D201" s="476" t="s">
        <v>74</v>
      </c>
      <c r="E201" s="477" t="s">
        <v>75</v>
      </c>
      <c r="F201" s="478"/>
      <c r="G201" s="479"/>
      <c r="H201" s="476" t="s">
        <v>76</v>
      </c>
      <c r="I201" s="480" t="s">
        <v>281</v>
      </c>
      <c r="J201" s="481" t="s">
        <v>282</v>
      </c>
      <c r="K201" s="476" t="s">
        <v>79</v>
      </c>
      <c r="L201" s="476" t="s">
        <v>80</v>
      </c>
      <c r="M201" s="482" t="s">
        <v>283</v>
      </c>
      <c r="N201" s="232"/>
      <c r="O201" s="232"/>
      <c r="P201" s="232"/>
      <c r="Q201" s="232"/>
      <c r="R201" s="232"/>
      <c r="S201" s="232"/>
      <c r="T201" s="232"/>
      <c r="U201" s="232"/>
      <c r="V201" s="233"/>
      <c r="W201" s="234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32"/>
      <c r="AT201" s="232"/>
      <c r="AU201" s="232"/>
      <c r="AV201" s="232"/>
      <c r="AW201" s="232"/>
    </row>
    <row r="202" spans="1:49" x14ac:dyDescent="0.3">
      <c r="A202" s="441">
        <v>1</v>
      </c>
      <c r="B202" s="441">
        <v>2</v>
      </c>
      <c r="C202" s="484">
        <v>3</v>
      </c>
      <c r="D202" s="441">
        <v>4</v>
      </c>
      <c r="E202" s="485">
        <v>5</v>
      </c>
      <c r="F202" s="486"/>
      <c r="G202" s="487"/>
      <c r="H202" s="441">
        <v>6</v>
      </c>
      <c r="I202" s="441">
        <v>7</v>
      </c>
      <c r="J202" s="441">
        <v>8</v>
      </c>
      <c r="K202" s="441">
        <v>9</v>
      </c>
      <c r="L202" s="441" t="s">
        <v>264</v>
      </c>
      <c r="M202" s="441">
        <v>12</v>
      </c>
    </row>
    <row r="203" spans="1:49" ht="38.25" customHeight="1" x14ac:dyDescent="0.3">
      <c r="A203" s="488">
        <v>131</v>
      </c>
      <c r="B203" s="484" t="s">
        <v>284</v>
      </c>
      <c r="C203" s="489" t="s">
        <v>285</v>
      </c>
      <c r="D203" s="490"/>
      <c r="E203" s="485"/>
      <c r="F203" s="486"/>
      <c r="G203" s="487"/>
      <c r="H203" s="491"/>
      <c r="I203" s="492"/>
      <c r="J203" s="491"/>
      <c r="K203" s="441"/>
      <c r="L203" s="493">
        <v>1203000</v>
      </c>
      <c r="M203" s="493"/>
    </row>
    <row r="204" spans="1:49" ht="39" customHeight="1" x14ac:dyDescent="0.3">
      <c r="A204" s="441"/>
      <c r="B204" s="484"/>
      <c r="C204" s="489" t="s">
        <v>286</v>
      </c>
      <c r="D204" s="490"/>
      <c r="E204" s="485"/>
      <c r="F204" s="486"/>
      <c r="G204" s="487"/>
      <c r="H204" s="491"/>
      <c r="I204" s="492"/>
      <c r="J204" s="491"/>
      <c r="K204" s="441"/>
      <c r="L204" s="493">
        <v>99557.64</v>
      </c>
      <c r="M204" s="493"/>
    </row>
    <row r="205" spans="1:49" x14ac:dyDescent="0.3">
      <c r="A205" s="494" t="s">
        <v>287</v>
      </c>
      <c r="B205" s="495"/>
      <c r="C205" s="495"/>
      <c r="D205" s="488"/>
      <c r="E205" s="496"/>
      <c r="F205" s="497"/>
      <c r="G205" s="498"/>
      <c r="H205" s="488"/>
      <c r="I205" s="488"/>
      <c r="J205" s="488"/>
      <c r="K205" s="488"/>
      <c r="L205" s="499">
        <f>SUM(L203:L204)</f>
        <v>1302557.6399999999</v>
      </c>
      <c r="M205" s="488"/>
      <c r="P205" s="500"/>
      <c r="V205" s="501">
        <v>0</v>
      </c>
    </row>
    <row r="208" spans="1:49" s="22" customFormat="1" x14ac:dyDescent="0.3">
      <c r="A208" s="7" t="s">
        <v>35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37"/>
      <c r="U208" s="37"/>
      <c r="V208" s="3"/>
    </row>
    <row r="210" spans="1:23" s="40" customFormat="1" x14ac:dyDescent="0.3">
      <c r="A210" s="38" t="s">
        <v>288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19"/>
      <c r="O210" s="19"/>
      <c r="P210" s="19"/>
      <c r="Q210" s="19"/>
      <c r="R210" s="19"/>
      <c r="S210" s="19"/>
      <c r="T210" s="19"/>
      <c r="U210" s="19"/>
      <c r="V210" s="3"/>
    </row>
    <row r="212" spans="1:23" s="226" customFormat="1" ht="110.25" x14ac:dyDescent="0.25">
      <c r="A212" s="154" t="s">
        <v>37</v>
      </c>
      <c r="B212" s="154" t="s">
        <v>38</v>
      </c>
      <c r="C212" s="154" t="s">
        <v>73</v>
      </c>
      <c r="D212" s="154" t="s">
        <v>74</v>
      </c>
      <c r="E212" s="154" t="s">
        <v>75</v>
      </c>
      <c r="F212" s="57" t="s">
        <v>76</v>
      </c>
      <c r="G212" s="225" t="s">
        <v>77</v>
      </c>
      <c r="H212" s="154" t="s">
        <v>135</v>
      </c>
      <c r="I212" s="154" t="s">
        <v>79</v>
      </c>
      <c r="J212" s="154" t="s">
        <v>80</v>
      </c>
      <c r="K212" s="55" t="s">
        <v>48</v>
      </c>
      <c r="L212" s="242" t="s">
        <v>49</v>
      </c>
      <c r="M212" s="55" t="s">
        <v>50</v>
      </c>
      <c r="N212" s="149"/>
      <c r="O212" s="241"/>
      <c r="V212" s="227"/>
      <c r="W212" s="228"/>
    </row>
    <row r="213" spans="1:23" s="223" customFormat="1" x14ac:dyDescent="0.3">
      <c r="A213" s="154" t="s">
        <v>147</v>
      </c>
      <c r="B213" s="154" t="s">
        <v>148</v>
      </c>
      <c r="C213" s="154" t="s">
        <v>53</v>
      </c>
      <c r="D213" s="154" t="s">
        <v>54</v>
      </c>
      <c r="E213" s="154" t="s">
        <v>55</v>
      </c>
      <c r="F213" s="57">
        <v>6</v>
      </c>
      <c r="G213" s="243">
        <v>7</v>
      </c>
      <c r="H213" s="154" t="s">
        <v>149</v>
      </c>
      <c r="I213" s="154" t="s">
        <v>150</v>
      </c>
      <c r="J213" s="193" t="s">
        <v>136</v>
      </c>
      <c r="K213" s="193">
        <v>11</v>
      </c>
      <c r="L213" s="193" t="s">
        <v>137</v>
      </c>
      <c r="M213" s="193">
        <v>13</v>
      </c>
      <c r="N213" s="149"/>
      <c r="O213" s="241"/>
      <c r="V213" s="3"/>
      <c r="W213" s="224"/>
    </row>
    <row r="214" spans="1:23" s="5" customFormat="1" ht="60" customHeight="1" x14ac:dyDescent="0.3">
      <c r="A214" s="244" t="s">
        <v>151</v>
      </c>
      <c r="B214" s="245" t="s">
        <v>152</v>
      </c>
      <c r="C214" s="246" t="s">
        <v>155</v>
      </c>
      <c r="D214" s="247"/>
      <c r="E214" s="247" t="s">
        <v>154</v>
      </c>
      <c r="F214" s="248">
        <v>566.79999999999995</v>
      </c>
      <c r="G214" s="249">
        <v>1.7</v>
      </c>
      <c r="H214" s="247">
        <v>3</v>
      </c>
      <c r="I214" s="247">
        <v>1</v>
      </c>
      <c r="J214" s="250">
        <f>L214+K214</f>
        <v>3854.2400000000002</v>
      </c>
      <c r="K214" s="250">
        <v>1000</v>
      </c>
      <c r="L214" s="250">
        <v>2854.2400000000002</v>
      </c>
      <c r="M214" s="55" t="s">
        <v>85</v>
      </c>
      <c r="N214" s="149"/>
      <c r="O214" s="241"/>
      <c r="V214" s="3"/>
      <c r="W214" s="4"/>
    </row>
    <row r="215" spans="1:23" s="5" customFormat="1" ht="48.75" customHeight="1" x14ac:dyDescent="0.3">
      <c r="A215" s="244"/>
      <c r="B215" s="245"/>
      <c r="C215" s="246" t="s">
        <v>156</v>
      </c>
      <c r="D215" s="247"/>
      <c r="E215" s="253" t="s">
        <v>157</v>
      </c>
      <c r="F215" s="248">
        <v>153</v>
      </c>
      <c r="G215" s="249">
        <v>50.1</v>
      </c>
      <c r="H215" s="254">
        <f>J215/I215/F215/G215</f>
        <v>11.897636351229165</v>
      </c>
      <c r="I215" s="253">
        <v>1.04</v>
      </c>
      <c r="J215" s="250">
        <v>94846.91</v>
      </c>
      <c r="K215" s="250">
        <v>94846.91</v>
      </c>
      <c r="L215" s="252">
        <f>J215-K215</f>
        <v>0</v>
      </c>
      <c r="M215" s="55" t="s">
        <v>85</v>
      </c>
      <c r="N215" s="149"/>
      <c r="O215" s="241"/>
      <c r="V215" s="3"/>
      <c r="W215" s="4"/>
    </row>
    <row r="216" spans="1:23" s="173" customFormat="1" x14ac:dyDescent="0.3">
      <c r="A216" s="255" t="s">
        <v>158</v>
      </c>
      <c r="B216" s="255"/>
      <c r="C216" s="256"/>
      <c r="D216" s="257"/>
      <c r="E216" s="257"/>
      <c r="F216" s="258"/>
      <c r="G216" s="259"/>
      <c r="H216" s="257"/>
      <c r="I216" s="257"/>
      <c r="J216" s="260">
        <f>SUM(J214:J215)</f>
        <v>98701.150000000009</v>
      </c>
      <c r="K216" s="260">
        <f>SUM(K214:K215)</f>
        <v>95846.91</v>
      </c>
      <c r="L216" s="260">
        <f>SUM(L214:L215)</f>
        <v>2854.2400000000002</v>
      </c>
      <c r="M216" s="257"/>
      <c r="N216" s="149"/>
      <c r="O216" s="241"/>
      <c r="V216" s="215">
        <v>0</v>
      </c>
      <c r="W216" s="22"/>
    </row>
    <row r="219" spans="1:23" s="321" customFormat="1" ht="27.75" customHeight="1" x14ac:dyDescent="0.3">
      <c r="A219" s="319" t="s">
        <v>37</v>
      </c>
      <c r="B219" s="319" t="s">
        <v>38</v>
      </c>
      <c r="C219" s="319" t="s">
        <v>223</v>
      </c>
      <c r="D219" s="319" t="s">
        <v>224</v>
      </c>
      <c r="E219" s="320" t="s">
        <v>225</v>
      </c>
      <c r="F219" s="320"/>
      <c r="G219" s="320"/>
      <c r="H219" s="320"/>
      <c r="I219" s="320" t="s">
        <v>226</v>
      </c>
      <c r="J219" s="320"/>
      <c r="K219" s="320"/>
      <c r="L219" s="320"/>
      <c r="M219" s="319" t="s">
        <v>227</v>
      </c>
      <c r="N219" s="319" t="s">
        <v>228</v>
      </c>
      <c r="O219" s="319" t="s">
        <v>48</v>
      </c>
      <c r="P219" s="319" t="s">
        <v>229</v>
      </c>
      <c r="Q219" s="319" t="s">
        <v>230</v>
      </c>
      <c r="V219" s="3"/>
    </row>
    <row r="220" spans="1:23" s="321" customFormat="1" ht="93.75" customHeight="1" x14ac:dyDescent="0.3">
      <c r="A220" s="319"/>
      <c r="B220" s="319"/>
      <c r="C220" s="319"/>
      <c r="D220" s="319"/>
      <c r="E220" s="322" t="s">
        <v>231</v>
      </c>
      <c r="F220" s="323" t="s">
        <v>232</v>
      </c>
      <c r="G220" s="324" t="s">
        <v>233</v>
      </c>
      <c r="H220" s="323" t="s">
        <v>234</v>
      </c>
      <c r="I220" s="322" t="s">
        <v>231</v>
      </c>
      <c r="J220" s="323" t="s">
        <v>232</v>
      </c>
      <c r="K220" s="325" t="s">
        <v>233</v>
      </c>
      <c r="L220" s="323" t="s">
        <v>234</v>
      </c>
      <c r="M220" s="319"/>
      <c r="N220" s="319"/>
      <c r="O220" s="319"/>
      <c r="P220" s="319"/>
      <c r="Q220" s="319"/>
      <c r="V220" s="3"/>
    </row>
    <row r="221" spans="1:23" s="321" customFormat="1" ht="51" customHeight="1" x14ac:dyDescent="0.3">
      <c r="A221" s="322">
        <v>1</v>
      </c>
      <c r="B221" s="322">
        <v>2</v>
      </c>
      <c r="C221" s="322">
        <v>3</v>
      </c>
      <c r="D221" s="322">
        <v>4</v>
      </c>
      <c r="E221" s="322">
        <v>5</v>
      </c>
      <c r="F221" s="322">
        <v>6</v>
      </c>
      <c r="G221" s="326">
        <v>7</v>
      </c>
      <c r="H221" s="322">
        <v>8</v>
      </c>
      <c r="I221" s="322">
        <v>9</v>
      </c>
      <c r="J221" s="322">
        <v>10</v>
      </c>
      <c r="K221" s="322">
        <v>11</v>
      </c>
      <c r="L221" s="322">
        <v>12</v>
      </c>
      <c r="M221" s="322">
        <v>13</v>
      </c>
      <c r="N221" s="322" t="s">
        <v>235</v>
      </c>
      <c r="O221" s="322">
        <v>15</v>
      </c>
      <c r="P221" s="322">
        <v>16</v>
      </c>
      <c r="Q221" s="322" t="s">
        <v>236</v>
      </c>
      <c r="V221" s="3"/>
    </row>
    <row r="222" spans="1:23" s="321" customFormat="1" x14ac:dyDescent="0.3">
      <c r="A222" s="327" t="s">
        <v>237</v>
      </c>
      <c r="B222" s="328" t="s">
        <v>238</v>
      </c>
      <c r="C222" s="329" t="s">
        <v>239</v>
      </c>
      <c r="D222" s="330">
        <v>172</v>
      </c>
      <c r="E222" s="330">
        <v>20</v>
      </c>
      <c r="F222" s="330">
        <v>0</v>
      </c>
      <c r="G222" s="330">
        <v>71</v>
      </c>
      <c r="H222" s="330">
        <v>0</v>
      </c>
      <c r="I222" s="331">
        <v>87.75</v>
      </c>
      <c r="J222" s="331">
        <v>91.97</v>
      </c>
      <c r="K222" s="331">
        <v>101.31</v>
      </c>
      <c r="L222" s="331">
        <v>107.26</v>
      </c>
      <c r="M222" s="332">
        <v>1.04</v>
      </c>
      <c r="N222" s="333">
        <v>1600620.03</v>
      </c>
      <c r="O222" s="333">
        <v>1077883</v>
      </c>
      <c r="P222" s="333"/>
      <c r="Q222" s="333">
        <f>N222-O222-P222</f>
        <v>522737.03</v>
      </c>
      <c r="R222" s="334"/>
      <c r="U222" s="334"/>
      <c r="V222" s="264">
        <v>0</v>
      </c>
    </row>
    <row r="225" spans="1:23" x14ac:dyDescent="0.3">
      <c r="A225" s="502" t="s">
        <v>37</v>
      </c>
      <c r="B225" s="502" t="s">
        <v>38</v>
      </c>
      <c r="C225" s="502" t="s">
        <v>223</v>
      </c>
      <c r="D225" s="502" t="s">
        <v>224</v>
      </c>
      <c r="E225" s="503" t="s">
        <v>289</v>
      </c>
      <c r="F225" s="503" t="s">
        <v>226</v>
      </c>
      <c r="G225" s="502" t="s">
        <v>227</v>
      </c>
      <c r="H225" s="502" t="s">
        <v>228</v>
      </c>
    </row>
    <row r="226" spans="1:23" x14ac:dyDescent="0.3">
      <c r="A226" s="502"/>
      <c r="B226" s="502"/>
      <c r="C226" s="502"/>
      <c r="D226" s="502"/>
      <c r="E226" s="504"/>
      <c r="F226" s="504"/>
      <c r="G226" s="502"/>
      <c r="H226" s="502"/>
    </row>
    <row r="227" spans="1:23" x14ac:dyDescent="0.3">
      <c r="A227" s="505">
        <v>1</v>
      </c>
      <c r="B227" s="505">
        <v>2</v>
      </c>
      <c r="C227" s="505">
        <v>3</v>
      </c>
      <c r="D227" s="505">
        <v>4</v>
      </c>
      <c r="E227" s="505">
        <v>5</v>
      </c>
      <c r="F227" s="505">
        <v>6</v>
      </c>
      <c r="G227" s="506">
        <v>7</v>
      </c>
      <c r="H227" s="505">
        <v>8</v>
      </c>
    </row>
    <row r="228" spans="1:23" x14ac:dyDescent="0.3">
      <c r="A228" s="507" t="s">
        <v>237</v>
      </c>
      <c r="B228" s="508" t="s">
        <v>238</v>
      </c>
      <c r="C228" s="509" t="s">
        <v>239</v>
      </c>
      <c r="D228" s="510">
        <v>189</v>
      </c>
      <c r="E228" s="510">
        <v>10</v>
      </c>
      <c r="F228" s="510">
        <v>50.65</v>
      </c>
      <c r="G228" s="511">
        <v>1.04</v>
      </c>
      <c r="H228" s="510">
        <v>99557.64</v>
      </c>
    </row>
    <row r="229" spans="1:23" x14ac:dyDescent="0.3">
      <c r="A229" s="255" t="s">
        <v>290</v>
      </c>
      <c r="B229" s="508"/>
      <c r="C229" s="509"/>
      <c r="D229" s="247"/>
      <c r="E229" s="247"/>
      <c r="F229" s="265"/>
      <c r="G229" s="249"/>
      <c r="H229" s="512">
        <f>H228</f>
        <v>99557.64</v>
      </c>
      <c r="V229" s="264">
        <v>0</v>
      </c>
    </row>
    <row r="230" spans="1:23" x14ac:dyDescent="0.3">
      <c r="A230" s="513"/>
      <c r="B230" s="514"/>
      <c r="C230" s="515"/>
    </row>
    <row r="231" spans="1:23" s="226" customFormat="1" ht="165" customHeight="1" x14ac:dyDescent="0.3">
      <c r="A231" s="154" t="s">
        <v>37</v>
      </c>
      <c r="B231" s="154" t="s">
        <v>38</v>
      </c>
      <c r="C231" s="154" t="s">
        <v>73</v>
      </c>
      <c r="D231" s="154" t="s">
        <v>74</v>
      </c>
      <c r="E231" s="154" t="s">
        <v>75</v>
      </c>
      <c r="F231" s="57" t="s">
        <v>76</v>
      </c>
      <c r="G231" s="348" t="s">
        <v>77</v>
      </c>
      <c r="H231" s="154" t="s">
        <v>78</v>
      </c>
      <c r="I231" s="154" t="s">
        <v>79</v>
      </c>
      <c r="J231" s="154" t="s">
        <v>80</v>
      </c>
      <c r="K231" s="154" t="s">
        <v>48</v>
      </c>
      <c r="L231" s="154" t="s">
        <v>49</v>
      </c>
      <c r="M231" s="154" t="s">
        <v>50</v>
      </c>
      <c r="N231" s="13"/>
      <c r="O231" s="13"/>
      <c r="P231" s="13"/>
      <c r="V231" s="12"/>
      <c r="W231" s="228"/>
    </row>
    <row r="232" spans="1:23" s="223" customFormat="1" x14ac:dyDescent="0.3">
      <c r="A232" s="59">
        <v>1</v>
      </c>
      <c r="B232" s="59">
        <v>2</v>
      </c>
      <c r="C232" s="59">
        <v>3</v>
      </c>
      <c r="D232" s="59">
        <v>4</v>
      </c>
      <c r="E232" s="59">
        <v>5</v>
      </c>
      <c r="F232" s="235">
        <v>6</v>
      </c>
      <c r="G232" s="340">
        <v>7</v>
      </c>
      <c r="H232" s="59">
        <v>8</v>
      </c>
      <c r="I232" s="59">
        <v>9</v>
      </c>
      <c r="J232" s="55" t="s">
        <v>244</v>
      </c>
      <c r="K232" s="59">
        <v>12</v>
      </c>
      <c r="L232" s="59">
        <v>13</v>
      </c>
      <c r="M232" s="59">
        <v>14</v>
      </c>
      <c r="N232" s="13"/>
      <c r="O232" s="13"/>
      <c r="P232" s="13"/>
      <c r="V232" s="12"/>
      <c r="W232" s="224"/>
    </row>
    <row r="233" spans="1:23" s="5" customFormat="1" ht="55.5" customHeight="1" x14ac:dyDescent="0.3">
      <c r="A233" s="244" t="s">
        <v>250</v>
      </c>
      <c r="B233" s="245" t="s">
        <v>139</v>
      </c>
      <c r="C233" s="246" t="s">
        <v>251</v>
      </c>
      <c r="D233" s="247"/>
      <c r="E233" s="277" t="s">
        <v>252</v>
      </c>
      <c r="F233" s="265">
        <v>4</v>
      </c>
      <c r="G233" s="249">
        <v>1334.7</v>
      </c>
      <c r="H233" s="349">
        <f>J233/I233/G233/F233</f>
        <v>5.2716560477433854</v>
      </c>
      <c r="I233" s="247">
        <v>1.04</v>
      </c>
      <c r="J233" s="350">
        <v>29270.090000000084</v>
      </c>
      <c r="K233" s="350">
        <v>29270.090000000084</v>
      </c>
      <c r="L233" s="350">
        <f>J233-K233</f>
        <v>0</v>
      </c>
      <c r="M233" s="351" t="s">
        <v>85</v>
      </c>
      <c r="N233" s="13"/>
      <c r="O233" s="13"/>
      <c r="P233" s="13"/>
      <c r="V233" s="12"/>
      <c r="W233" s="4"/>
    </row>
    <row r="234" spans="1:23" s="173" customFormat="1" x14ac:dyDescent="0.3">
      <c r="A234" s="255" t="s">
        <v>257</v>
      </c>
      <c r="B234" s="255"/>
      <c r="C234" s="256"/>
      <c r="D234" s="257"/>
      <c r="E234" s="244"/>
      <c r="F234" s="258"/>
      <c r="G234" s="259"/>
      <c r="H234" s="257"/>
      <c r="I234" s="257"/>
      <c r="J234" s="260">
        <f>SUM(J233:J233)</f>
        <v>29270.090000000084</v>
      </c>
      <c r="K234" s="260">
        <f>SUM(K233:K233)</f>
        <v>29270.090000000084</v>
      </c>
      <c r="L234" s="260">
        <f>SUM(L233:L233)</f>
        <v>0</v>
      </c>
      <c r="M234" s="257"/>
      <c r="N234" s="13"/>
      <c r="O234" s="241"/>
      <c r="P234" s="13"/>
      <c r="V234" s="264">
        <v>0</v>
      </c>
      <c r="W234" s="22"/>
    </row>
    <row r="235" spans="1:23" s="5" customFormat="1" x14ac:dyDescent="0.3">
      <c r="A235" s="173"/>
      <c r="F235" s="353"/>
      <c r="G235" s="354"/>
      <c r="V235" s="3"/>
      <c r="W235" s="4"/>
    </row>
    <row r="236" spans="1:23" s="13" customFormat="1" x14ac:dyDescent="0.3">
      <c r="A236" s="355" t="s">
        <v>258</v>
      </c>
      <c r="C236" s="356"/>
      <c r="G236" s="357"/>
      <c r="H236" s="358"/>
      <c r="K236" s="359">
        <f>K234+H229+O222+K216</f>
        <v>1302557.6399999999</v>
      </c>
      <c r="L236" s="359"/>
      <c r="M236" s="359"/>
      <c r="O236" s="241"/>
      <c r="V236" s="264">
        <v>0</v>
      </c>
      <c r="W236" s="359">
        <f>K236-L205</f>
        <v>0</v>
      </c>
    </row>
    <row r="240" spans="1:23" s="19" customFormat="1" x14ac:dyDescent="0.3">
      <c r="A240" s="471" t="s">
        <v>291</v>
      </c>
      <c r="B240" s="471"/>
      <c r="C240" s="471"/>
      <c r="D240" s="471"/>
      <c r="E240" s="471"/>
      <c r="F240" s="471"/>
      <c r="G240" s="471"/>
      <c r="V240" s="3"/>
      <c r="W240" s="472"/>
    </row>
    <row r="241" spans="1:23" s="5" customFormat="1" x14ac:dyDescent="0.3">
      <c r="A241" s="473"/>
      <c r="B241" s="473"/>
      <c r="C241" s="473"/>
      <c r="D241" s="473"/>
      <c r="E241" s="473"/>
      <c r="F241" s="473"/>
      <c r="G241" s="473"/>
      <c r="V241" s="3"/>
      <c r="W241" s="4"/>
    </row>
    <row r="242" spans="1:23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23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23" x14ac:dyDescent="0.3">
      <c r="A244" s="20" t="s">
        <v>6</v>
      </c>
      <c r="B244" s="20"/>
      <c r="C244" s="20"/>
      <c r="D244" s="20"/>
      <c r="E244" s="20"/>
      <c r="F244" s="21"/>
      <c r="G244" s="21"/>
      <c r="H244" s="21"/>
      <c r="I244" s="21"/>
      <c r="J244" s="21"/>
      <c r="K244" s="21"/>
    </row>
    <row r="246" spans="1:23" ht="31.5" x14ac:dyDescent="0.3">
      <c r="A246" s="516" t="s">
        <v>37</v>
      </c>
      <c r="B246" s="516" t="s">
        <v>38</v>
      </c>
      <c r="C246" s="516" t="s">
        <v>292</v>
      </c>
      <c r="D246" s="516" t="s">
        <v>293</v>
      </c>
      <c r="E246" s="516" t="s">
        <v>294</v>
      </c>
    </row>
    <row r="247" spans="1:23" x14ac:dyDescent="0.3">
      <c r="A247" s="517">
        <v>1</v>
      </c>
      <c r="B247" s="517">
        <v>2</v>
      </c>
      <c r="C247" s="518">
        <v>3</v>
      </c>
      <c r="D247" s="517">
        <v>4</v>
      </c>
      <c r="E247" s="517">
        <v>5</v>
      </c>
    </row>
    <row r="248" spans="1:23" ht="324" customHeight="1" x14ac:dyDescent="0.3">
      <c r="A248" s="519">
        <v>152</v>
      </c>
      <c r="B248" s="520" t="s">
        <v>295</v>
      </c>
      <c r="C248" s="521" t="s">
        <v>296</v>
      </c>
      <c r="D248" s="522">
        <v>0</v>
      </c>
      <c r="E248" s="517"/>
    </row>
    <row r="249" spans="1:23" ht="94.5" customHeight="1" x14ac:dyDescent="0.3">
      <c r="A249" s="523"/>
      <c r="B249" s="520"/>
      <c r="C249" s="521" t="s">
        <v>297</v>
      </c>
      <c r="D249" s="522">
        <v>0</v>
      </c>
      <c r="E249" s="517"/>
    </row>
    <row r="250" spans="1:23" ht="281.25" customHeight="1" x14ac:dyDescent="0.3">
      <c r="A250" s="523"/>
      <c r="B250" s="520"/>
      <c r="C250" s="521" t="s">
        <v>298</v>
      </c>
      <c r="D250" s="522">
        <v>0</v>
      </c>
      <c r="E250" s="517"/>
    </row>
    <row r="251" spans="1:23" x14ac:dyDescent="0.3">
      <c r="A251" s="524" t="s">
        <v>299</v>
      </c>
      <c r="B251" s="517"/>
      <c r="C251" s="518"/>
      <c r="D251" s="525">
        <f>D248+D249+D250</f>
        <v>0</v>
      </c>
      <c r="E251" s="517"/>
    </row>
    <row r="252" spans="1:23" x14ac:dyDescent="0.3">
      <c r="A252" s="524" t="s">
        <v>300</v>
      </c>
      <c r="B252" s="526"/>
      <c r="C252" s="527"/>
      <c r="D252" s="525">
        <f>D251</f>
        <v>0</v>
      </c>
      <c r="E252" s="528"/>
      <c r="V252" s="264">
        <v>0</v>
      </c>
    </row>
    <row r="255" spans="1:23" s="22" customFormat="1" x14ac:dyDescent="0.3">
      <c r="A255" s="20" t="s">
        <v>35</v>
      </c>
      <c r="B255" s="20"/>
      <c r="C255" s="20"/>
      <c r="D255" s="20"/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3"/>
    </row>
    <row r="256" spans="1:23" s="22" customFormat="1" x14ac:dyDescent="0.3">
      <c r="A256" s="529"/>
      <c r="B256" s="529"/>
      <c r="C256" s="529"/>
      <c r="D256" s="529"/>
      <c r="E256" s="529"/>
      <c r="F256" s="529"/>
      <c r="G256" s="529"/>
      <c r="H256" s="529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3"/>
    </row>
    <row r="257" spans="1:23" s="22" customFormat="1" x14ac:dyDescent="0.3">
      <c r="A257" s="529"/>
      <c r="B257" s="529"/>
      <c r="C257" s="529"/>
      <c r="D257" s="529"/>
      <c r="E257" s="529"/>
      <c r="F257" s="529"/>
      <c r="G257" s="529"/>
      <c r="H257" s="529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3"/>
    </row>
    <row r="258" spans="1:23" s="531" customFormat="1" ht="18.75" customHeight="1" x14ac:dyDescent="0.3">
      <c r="A258" s="530" t="s">
        <v>301</v>
      </c>
      <c r="B258" s="530"/>
      <c r="C258" s="530"/>
      <c r="D258" s="530"/>
      <c r="E258" s="530"/>
      <c r="F258" s="530"/>
      <c r="G258" s="530"/>
      <c r="H258" s="530"/>
      <c r="I258" s="530"/>
      <c r="J258" s="530"/>
      <c r="K258" s="530"/>
      <c r="L258" s="530"/>
      <c r="M258" s="530"/>
      <c r="N258" s="530"/>
      <c r="O258" s="530"/>
    </row>
    <row r="259" spans="1:23" s="19" customFormat="1" x14ac:dyDescent="0.3">
      <c r="A259" s="530"/>
      <c r="B259" s="530"/>
      <c r="C259" s="530"/>
      <c r="D259" s="530"/>
      <c r="E259" s="530"/>
      <c r="F259" s="530"/>
      <c r="G259" s="530"/>
      <c r="H259" s="530"/>
      <c r="I259" s="530"/>
      <c r="J259" s="530"/>
      <c r="K259" s="530"/>
      <c r="L259" s="530"/>
      <c r="M259" s="530"/>
      <c r="N259" s="530"/>
      <c r="O259" s="530"/>
      <c r="V259" s="3"/>
      <c r="W259" s="472"/>
    </row>
    <row r="261" spans="1:23" s="537" customFormat="1" ht="165" customHeight="1" x14ac:dyDescent="0.25">
      <c r="A261" s="516" t="s">
        <v>37</v>
      </c>
      <c r="B261" s="516" t="s">
        <v>38</v>
      </c>
      <c r="C261" s="516" t="s">
        <v>73</v>
      </c>
      <c r="D261" s="516" t="s">
        <v>74</v>
      </c>
      <c r="E261" s="532" t="s">
        <v>75</v>
      </c>
      <c r="F261" s="533"/>
      <c r="G261" s="534"/>
      <c r="H261" s="535" t="s">
        <v>76</v>
      </c>
      <c r="I261" s="536" t="s">
        <v>77</v>
      </c>
      <c r="J261" s="516" t="s">
        <v>78</v>
      </c>
      <c r="K261" s="516" t="s">
        <v>79</v>
      </c>
      <c r="L261" s="516" t="s">
        <v>80</v>
      </c>
      <c r="M261" s="516" t="s">
        <v>50</v>
      </c>
      <c r="O261" s="537" t="s">
        <v>302</v>
      </c>
      <c r="V261" s="96"/>
      <c r="W261" s="538"/>
    </row>
    <row r="262" spans="1:23" s="544" customFormat="1" x14ac:dyDescent="0.3">
      <c r="A262" s="517">
        <v>1</v>
      </c>
      <c r="B262" s="517">
        <v>2</v>
      </c>
      <c r="C262" s="518">
        <v>3</v>
      </c>
      <c r="D262" s="517">
        <v>4</v>
      </c>
      <c r="E262" s="539">
        <v>5</v>
      </c>
      <c r="F262" s="540"/>
      <c r="G262" s="541"/>
      <c r="H262" s="542">
        <v>6</v>
      </c>
      <c r="I262" s="543">
        <v>7</v>
      </c>
      <c r="J262" s="517">
        <v>8</v>
      </c>
      <c r="K262" s="517">
        <v>9</v>
      </c>
      <c r="L262" s="517" t="s">
        <v>136</v>
      </c>
      <c r="M262" s="517">
        <v>11</v>
      </c>
      <c r="V262" s="101"/>
      <c r="W262" s="545"/>
    </row>
    <row r="263" spans="1:23" s="555" customFormat="1" ht="32.25" x14ac:dyDescent="0.3">
      <c r="A263" s="546" t="s">
        <v>159</v>
      </c>
      <c r="B263" s="547" t="s">
        <v>160</v>
      </c>
      <c r="C263" s="548" t="s">
        <v>303</v>
      </c>
      <c r="D263" s="549"/>
      <c r="E263" s="539"/>
      <c r="F263" s="540"/>
      <c r="G263" s="541"/>
      <c r="H263" s="550"/>
      <c r="I263" s="551">
        <f>L263</f>
        <v>0</v>
      </c>
      <c r="J263" s="549">
        <v>1</v>
      </c>
      <c r="K263" s="552">
        <v>1</v>
      </c>
      <c r="L263" s="492">
        <v>0</v>
      </c>
      <c r="M263" s="553" t="s">
        <v>162</v>
      </c>
      <c r="N263" s="554"/>
      <c r="O263" s="554"/>
      <c r="V263" s="101"/>
      <c r="W263" s="556"/>
    </row>
    <row r="264" spans="1:23" s="555" customFormat="1" x14ac:dyDescent="0.3">
      <c r="A264" s="519"/>
      <c r="B264" s="520"/>
      <c r="C264" s="557"/>
      <c r="D264" s="549"/>
      <c r="E264" s="539"/>
      <c r="F264" s="540"/>
      <c r="G264" s="541"/>
      <c r="H264" s="550"/>
      <c r="I264" s="551"/>
      <c r="J264" s="549"/>
      <c r="K264" s="552"/>
      <c r="L264" s="492"/>
      <c r="M264" s="558"/>
      <c r="N264" s="554"/>
      <c r="V264" s="101"/>
      <c r="W264" s="556"/>
    </row>
    <row r="265" spans="1:23" s="566" customFormat="1" x14ac:dyDescent="0.3">
      <c r="A265" s="519" t="s">
        <v>304</v>
      </c>
      <c r="B265" s="526"/>
      <c r="C265" s="527"/>
      <c r="D265" s="528"/>
      <c r="E265" s="559"/>
      <c r="F265" s="560"/>
      <c r="G265" s="561"/>
      <c r="H265" s="562"/>
      <c r="I265" s="563">
        <f>I263</f>
        <v>0</v>
      </c>
      <c r="J265" s="528"/>
      <c r="K265" s="528"/>
      <c r="L265" s="525">
        <f>L263</f>
        <v>0</v>
      </c>
      <c r="M265" s="564"/>
      <c r="N265" s="565"/>
      <c r="V265" s="101"/>
      <c r="W265" s="567"/>
    </row>
    <row r="266" spans="1:23" s="566" customFormat="1" x14ac:dyDescent="0.3">
      <c r="A266" s="568"/>
      <c r="B266" s="569"/>
      <c r="C266" s="570"/>
      <c r="D266" s="571"/>
      <c r="E266" s="572"/>
      <c r="F266" s="572"/>
      <c r="G266" s="572"/>
      <c r="H266" s="573"/>
      <c r="I266" s="574"/>
      <c r="J266" s="571"/>
      <c r="K266" s="571"/>
      <c r="L266" s="575"/>
      <c r="M266" s="576"/>
      <c r="N266" s="565"/>
      <c r="V266" s="101"/>
      <c r="W266" s="567"/>
    </row>
    <row r="267" spans="1:23" s="13" customFormat="1" x14ac:dyDescent="0.3">
      <c r="A267" s="577" t="s">
        <v>305</v>
      </c>
      <c r="B267" s="577"/>
      <c r="C267" s="577"/>
      <c r="D267" s="577"/>
      <c r="E267" s="577"/>
      <c r="F267" s="577"/>
      <c r="G267" s="577"/>
      <c r="H267" s="577"/>
      <c r="I267" s="577"/>
      <c r="J267" s="577"/>
      <c r="K267" s="577"/>
      <c r="L267" s="577"/>
      <c r="M267" s="577"/>
      <c r="O267" s="241"/>
      <c r="V267" s="264"/>
    </row>
    <row r="268" spans="1:23" s="566" customFormat="1" x14ac:dyDescent="0.3">
      <c r="A268" s="577"/>
      <c r="B268" s="577"/>
      <c r="C268" s="577"/>
      <c r="D268" s="577"/>
      <c r="E268" s="577"/>
      <c r="F268" s="577"/>
      <c r="G268" s="577"/>
      <c r="H268" s="577"/>
      <c r="I268" s="577"/>
      <c r="J268" s="577"/>
      <c r="K268" s="577"/>
      <c r="L268" s="577"/>
      <c r="M268" s="577"/>
      <c r="N268" s="565"/>
      <c r="V268" s="101"/>
      <c r="W268" s="567"/>
    </row>
    <row r="269" spans="1:23" s="566" customFormat="1" x14ac:dyDescent="0.3">
      <c r="A269" s="577"/>
      <c r="B269" s="577"/>
      <c r="C269" s="577"/>
      <c r="D269" s="577"/>
      <c r="E269" s="577"/>
      <c r="F269" s="577"/>
      <c r="G269" s="577"/>
      <c r="H269" s="577"/>
      <c r="I269" s="577"/>
      <c r="J269" s="577"/>
      <c r="K269" s="577"/>
      <c r="L269" s="577"/>
      <c r="M269" s="577"/>
      <c r="N269" s="578">
        <f>L265</f>
        <v>0</v>
      </c>
      <c r="V269" s="101"/>
      <c r="W269" s="567"/>
    </row>
    <row r="270" spans="1:23" s="566" customFormat="1" x14ac:dyDescent="0.3">
      <c r="A270" s="568"/>
      <c r="B270" s="569"/>
      <c r="C270" s="570"/>
      <c r="D270" s="571"/>
      <c r="E270" s="572"/>
      <c r="F270" s="572"/>
      <c r="G270" s="572"/>
      <c r="H270" s="573"/>
      <c r="I270" s="574"/>
      <c r="J270" s="571"/>
      <c r="K270" s="571"/>
      <c r="L270" s="575"/>
      <c r="M270" s="576"/>
      <c r="N270" s="565"/>
      <c r="V270" s="101"/>
      <c r="W270" s="567"/>
    </row>
    <row r="272" spans="1:23" s="531" customFormat="1" ht="23.25" customHeight="1" x14ac:dyDescent="0.3">
      <c r="A272" s="579" t="s">
        <v>306</v>
      </c>
      <c r="B272" s="579"/>
      <c r="C272" s="579"/>
      <c r="D272" s="579"/>
      <c r="E272" s="579"/>
      <c r="F272" s="579"/>
      <c r="G272" s="579"/>
      <c r="H272" s="579"/>
      <c r="I272" s="579"/>
      <c r="J272" s="579"/>
      <c r="K272" s="579"/>
    </row>
    <row r="273" spans="1:23" s="581" customFormat="1" ht="23.25" customHeight="1" x14ac:dyDescent="0.3">
      <c r="A273" s="580"/>
      <c r="B273" s="580"/>
      <c r="C273" s="580"/>
      <c r="D273" s="580"/>
      <c r="E273" s="580"/>
      <c r="F273" s="580"/>
      <c r="G273" s="580"/>
      <c r="H273" s="580"/>
      <c r="I273" s="580"/>
      <c r="J273" s="580"/>
      <c r="K273" s="580"/>
      <c r="V273" s="531"/>
    </row>
    <row r="274" spans="1:23" s="537" customFormat="1" ht="165" customHeight="1" x14ac:dyDescent="0.25">
      <c r="A274" s="516" t="s">
        <v>37</v>
      </c>
      <c r="B274" s="516" t="s">
        <v>38</v>
      </c>
      <c r="C274" s="516" t="s">
        <v>73</v>
      </c>
      <c r="D274" s="516" t="s">
        <v>74</v>
      </c>
      <c r="E274" s="532" t="s">
        <v>75</v>
      </c>
      <c r="F274" s="533"/>
      <c r="G274" s="534"/>
      <c r="H274" s="535" t="s">
        <v>76</v>
      </c>
      <c r="I274" s="536" t="s">
        <v>77</v>
      </c>
      <c r="J274" s="516" t="s">
        <v>78</v>
      </c>
      <c r="K274" s="516" t="s">
        <v>79</v>
      </c>
      <c r="L274" s="516" t="s">
        <v>80</v>
      </c>
      <c r="M274" s="516" t="s">
        <v>50</v>
      </c>
      <c r="N274" s="55" t="s">
        <v>307</v>
      </c>
      <c r="O274" s="537" t="s">
        <v>302</v>
      </c>
      <c r="V274" s="96"/>
      <c r="W274" s="538"/>
    </row>
    <row r="275" spans="1:23" s="544" customFormat="1" x14ac:dyDescent="0.3">
      <c r="A275" s="517">
        <v>1</v>
      </c>
      <c r="B275" s="517">
        <v>2</v>
      </c>
      <c r="C275" s="518">
        <v>3</v>
      </c>
      <c r="D275" s="517">
        <v>4</v>
      </c>
      <c r="E275" s="539">
        <v>5</v>
      </c>
      <c r="F275" s="540"/>
      <c r="G275" s="541"/>
      <c r="H275" s="542">
        <v>6</v>
      </c>
      <c r="I275" s="543">
        <v>7</v>
      </c>
      <c r="J275" s="517">
        <v>8</v>
      </c>
      <c r="K275" s="517">
        <v>9</v>
      </c>
      <c r="L275" s="517" t="s">
        <v>136</v>
      </c>
      <c r="M275" s="517">
        <v>11</v>
      </c>
      <c r="N275" s="340">
        <v>12</v>
      </c>
      <c r="V275" s="101"/>
      <c r="W275" s="545"/>
    </row>
    <row r="276" spans="1:23" s="555" customFormat="1" x14ac:dyDescent="0.3">
      <c r="A276" s="546" t="s">
        <v>159</v>
      </c>
      <c r="B276" s="547" t="s">
        <v>160</v>
      </c>
      <c r="C276" s="548" t="s">
        <v>308</v>
      </c>
      <c r="D276" s="549"/>
      <c r="E276" s="539" t="s">
        <v>309</v>
      </c>
      <c r="F276" s="540"/>
      <c r="G276" s="541"/>
      <c r="H276" s="582" t="e">
        <f>L276/I276</f>
        <v>#DIV/0!</v>
      </c>
      <c r="I276" s="550">
        <v>0</v>
      </c>
      <c r="J276" s="549">
        <v>1</v>
      </c>
      <c r="K276" s="552">
        <v>1</v>
      </c>
      <c r="L276" s="492">
        <v>0</v>
      </c>
      <c r="M276" s="553" t="s">
        <v>162</v>
      </c>
      <c r="N276" s="582">
        <v>0</v>
      </c>
      <c r="O276" s="554"/>
      <c r="V276" s="101"/>
      <c r="W276" s="556"/>
    </row>
    <row r="277" spans="1:23" s="555" customFormat="1" x14ac:dyDescent="0.3">
      <c r="A277" s="519"/>
      <c r="B277" s="520"/>
      <c r="C277" s="557"/>
      <c r="D277" s="549"/>
      <c r="E277" s="539"/>
      <c r="F277" s="540"/>
      <c r="G277" s="541"/>
      <c r="H277" s="550"/>
      <c r="I277" s="551"/>
      <c r="J277" s="549"/>
      <c r="K277" s="552"/>
      <c r="L277" s="492"/>
      <c r="M277" s="558"/>
      <c r="N277" s="582"/>
      <c r="V277" s="101"/>
      <c r="W277" s="556"/>
    </row>
    <row r="278" spans="1:23" s="566" customFormat="1" x14ac:dyDescent="0.3">
      <c r="A278" s="519" t="s">
        <v>304</v>
      </c>
      <c r="B278" s="526"/>
      <c r="C278" s="527"/>
      <c r="D278" s="528"/>
      <c r="E278" s="559"/>
      <c r="F278" s="560"/>
      <c r="G278" s="561"/>
      <c r="H278" s="562"/>
      <c r="I278" s="563">
        <f>I276</f>
        <v>0</v>
      </c>
      <c r="J278" s="528"/>
      <c r="K278" s="528"/>
      <c r="L278" s="525">
        <f>L276</f>
        <v>0</v>
      </c>
      <c r="M278" s="564"/>
      <c r="N278" s="583">
        <f>SUM(N276:N277)</f>
        <v>0</v>
      </c>
      <c r="V278" s="101"/>
      <c r="W278" s="567"/>
    </row>
    <row r="279" spans="1:23" s="581" customFormat="1" ht="23.25" customHeight="1" x14ac:dyDescent="0.3">
      <c r="A279" s="580"/>
      <c r="B279" s="580"/>
      <c r="C279" s="580"/>
      <c r="D279" s="580"/>
      <c r="E279" s="580"/>
      <c r="F279" s="580"/>
      <c r="G279" s="580"/>
      <c r="H279" s="580"/>
      <c r="I279" s="580"/>
      <c r="J279" s="580"/>
      <c r="K279" s="580"/>
      <c r="V279" s="531"/>
    </row>
    <row r="280" spans="1:23" s="566" customFormat="1" x14ac:dyDescent="0.3">
      <c r="A280" s="580"/>
      <c r="B280" s="580"/>
      <c r="C280" s="580"/>
      <c r="D280" s="580"/>
      <c r="E280" s="580"/>
      <c r="F280" s="580"/>
      <c r="G280" s="580"/>
      <c r="H280" s="580"/>
      <c r="I280" s="580"/>
      <c r="J280" s="580"/>
      <c r="K280" s="580"/>
      <c r="L280" s="581"/>
      <c r="M280" s="581"/>
      <c r="N280" s="565"/>
      <c r="V280" s="101"/>
      <c r="W280" s="567"/>
    </row>
    <row r="281" spans="1:23" s="566" customFormat="1" x14ac:dyDescent="0.3">
      <c r="A281" s="584" t="s">
        <v>310</v>
      </c>
      <c r="B281" s="584"/>
      <c r="C281" s="584"/>
      <c r="D281" s="584"/>
      <c r="E281" s="584"/>
      <c r="F281" s="584"/>
      <c r="G281" s="584"/>
      <c r="H281" s="584"/>
      <c r="I281" s="584"/>
      <c r="J281" s="584"/>
      <c r="K281" s="584"/>
      <c r="L281" s="584"/>
      <c r="M281" s="581"/>
      <c r="N281" s="578">
        <f>N278</f>
        <v>0</v>
      </c>
      <c r="V281" s="101"/>
      <c r="W281" s="567"/>
    </row>
    <row r="282" spans="1:23" s="566" customFormat="1" x14ac:dyDescent="0.3">
      <c r="A282" s="580"/>
      <c r="B282" s="580"/>
      <c r="C282" s="580"/>
      <c r="D282" s="580"/>
      <c r="E282" s="580"/>
      <c r="F282" s="580"/>
      <c r="G282" s="580"/>
      <c r="H282" s="580"/>
      <c r="I282" s="580"/>
      <c r="J282" s="580"/>
      <c r="K282" s="580"/>
      <c r="L282" s="581"/>
      <c r="M282" s="581"/>
      <c r="N282" s="565"/>
      <c r="V282" s="101"/>
      <c r="W282" s="567"/>
    </row>
    <row r="283" spans="1:23" s="587" customFormat="1" ht="38.25" customHeight="1" x14ac:dyDescent="0.25">
      <c r="A283" s="585" t="s">
        <v>311</v>
      </c>
      <c r="B283" s="585"/>
      <c r="C283" s="585"/>
      <c r="D283" s="585"/>
      <c r="E283" s="585"/>
      <c r="F283" s="585"/>
      <c r="G283" s="585"/>
      <c r="H283" s="585"/>
      <c r="I283" s="585"/>
      <c r="J283" s="585"/>
      <c r="K283" s="585"/>
      <c r="L283" s="585"/>
      <c r="M283" s="585"/>
      <c r="N283" s="585"/>
      <c r="O283" s="585"/>
      <c r="P283" s="585"/>
      <c r="Q283" s="586"/>
      <c r="R283" s="586"/>
      <c r="S283" s="586"/>
      <c r="T283" s="586"/>
    </row>
    <row r="284" spans="1:23" s="366" customFormat="1" x14ac:dyDescent="0.3">
      <c r="A284" s="363"/>
      <c r="B284" s="363"/>
      <c r="C284" s="363"/>
      <c r="D284" s="364"/>
      <c r="E284" s="364"/>
      <c r="F284" s="364"/>
      <c r="G284" s="364"/>
      <c r="H284" s="364"/>
      <c r="I284" s="364"/>
      <c r="J284" s="364"/>
      <c r="K284" s="364"/>
      <c r="L284" s="365"/>
      <c r="M284" s="365"/>
      <c r="N284" s="365"/>
      <c r="O284" s="365"/>
      <c r="P284" s="365"/>
      <c r="Q284" s="365"/>
      <c r="R284" s="365"/>
      <c r="S284" s="365"/>
      <c r="T284" s="365"/>
      <c r="V284" s="367"/>
    </row>
    <row r="285" spans="1:23" s="366" customFormat="1" x14ac:dyDescent="0.3">
      <c r="A285" s="363"/>
      <c r="B285" s="363"/>
      <c r="C285" s="363"/>
      <c r="D285" s="364"/>
      <c r="E285" s="364"/>
      <c r="F285" s="364"/>
      <c r="G285" s="364"/>
      <c r="H285" s="364"/>
      <c r="I285" s="364"/>
      <c r="J285" s="364"/>
      <c r="K285" s="364"/>
      <c r="L285" s="365"/>
      <c r="M285" s="365"/>
      <c r="N285" s="365"/>
      <c r="O285" s="365"/>
      <c r="P285" s="365"/>
      <c r="Q285" s="365"/>
      <c r="R285" s="365"/>
      <c r="S285" s="365"/>
      <c r="T285" s="365"/>
      <c r="V285" s="367"/>
    </row>
    <row r="286" spans="1:23" s="436" customFormat="1" ht="165" customHeight="1" x14ac:dyDescent="0.3">
      <c r="A286" s="433" t="s">
        <v>37</v>
      </c>
      <c r="B286" s="433" t="s">
        <v>38</v>
      </c>
      <c r="C286" s="433" t="s">
        <v>73</v>
      </c>
      <c r="D286" s="433" t="s">
        <v>74</v>
      </c>
      <c r="E286" s="433" t="s">
        <v>75</v>
      </c>
      <c r="F286" s="385" t="s">
        <v>76</v>
      </c>
      <c r="G286" s="434" t="s">
        <v>77</v>
      </c>
      <c r="H286" s="433" t="s">
        <v>78</v>
      </c>
      <c r="I286" s="433" t="s">
        <v>79</v>
      </c>
      <c r="J286" s="433" t="s">
        <v>80</v>
      </c>
      <c r="K286" s="433" t="s">
        <v>48</v>
      </c>
      <c r="L286" s="433" t="s">
        <v>49</v>
      </c>
      <c r="M286" s="433" t="s">
        <v>50</v>
      </c>
      <c r="N286" s="435"/>
      <c r="O286" s="435"/>
      <c r="P286" s="435"/>
      <c r="V286" s="437"/>
    </row>
    <row r="287" spans="1:23" s="443" customFormat="1" x14ac:dyDescent="0.3">
      <c r="A287" s="438">
        <v>1</v>
      </c>
      <c r="B287" s="438">
        <v>2</v>
      </c>
      <c r="C287" s="438">
        <v>4</v>
      </c>
      <c r="D287" s="438">
        <v>5</v>
      </c>
      <c r="E287" s="438">
        <v>6</v>
      </c>
      <c r="F287" s="439">
        <v>7</v>
      </c>
      <c r="G287" s="440">
        <v>8</v>
      </c>
      <c r="H287" s="438">
        <v>9</v>
      </c>
      <c r="I287" s="438">
        <v>10</v>
      </c>
      <c r="J287" s="438" t="s">
        <v>312</v>
      </c>
      <c r="K287" s="438">
        <v>12</v>
      </c>
      <c r="L287" s="438" t="s">
        <v>313</v>
      </c>
      <c r="M287" s="438">
        <v>14</v>
      </c>
      <c r="N287" s="442"/>
      <c r="O287" s="442"/>
      <c r="P287" s="442"/>
      <c r="V287" s="444"/>
    </row>
    <row r="288" spans="1:23" s="454" customFormat="1" ht="60.75" customHeight="1" x14ac:dyDescent="0.25">
      <c r="A288" s="445" t="s">
        <v>151</v>
      </c>
      <c r="B288" s="446" t="s">
        <v>152</v>
      </c>
      <c r="C288" s="446" t="s">
        <v>314</v>
      </c>
      <c r="D288" s="447"/>
      <c r="E288" s="447" t="s">
        <v>157</v>
      </c>
      <c r="F288" s="588">
        <v>0</v>
      </c>
      <c r="G288" s="386">
        <v>52.3</v>
      </c>
      <c r="H288" s="387">
        <v>12</v>
      </c>
      <c r="I288" s="387">
        <v>1</v>
      </c>
      <c r="J288" s="386">
        <v>0</v>
      </c>
      <c r="K288" s="383"/>
      <c r="L288" s="386">
        <f>J288</f>
        <v>0</v>
      </c>
      <c r="M288" s="589" t="s">
        <v>315</v>
      </c>
      <c r="N288" s="453"/>
      <c r="O288" s="453"/>
      <c r="P288" s="453"/>
      <c r="V288" s="455"/>
    </row>
    <row r="289" spans="1:48" s="454" customFormat="1" x14ac:dyDescent="0.25">
      <c r="A289" s="445" t="s">
        <v>158</v>
      </c>
      <c r="B289" s="446"/>
      <c r="C289" s="446"/>
      <c r="D289" s="447"/>
      <c r="E289" s="447"/>
      <c r="F289" s="590"/>
      <c r="G289" s="591"/>
      <c r="H289" s="592"/>
      <c r="I289" s="592"/>
      <c r="J289" s="593">
        <f>J288</f>
        <v>0</v>
      </c>
      <c r="K289" s="593">
        <f t="shared" ref="K289:L289" si="15">K288</f>
        <v>0</v>
      </c>
      <c r="L289" s="593">
        <f t="shared" si="15"/>
        <v>0</v>
      </c>
      <c r="M289" s="446"/>
      <c r="N289" s="453"/>
      <c r="O289" s="453"/>
      <c r="P289" s="453"/>
      <c r="V289" s="455"/>
    </row>
    <row r="290" spans="1:48" s="454" customFormat="1" ht="31.5" customHeight="1" x14ac:dyDescent="0.25">
      <c r="A290" s="594"/>
      <c r="B290" s="595"/>
      <c r="C290" s="595"/>
      <c r="D290" s="596"/>
      <c r="E290" s="596"/>
      <c r="F290" s="597"/>
      <c r="G290" s="598"/>
      <c r="H290" s="599"/>
      <c r="I290" s="599"/>
      <c r="J290" s="600"/>
      <c r="K290" s="595"/>
      <c r="L290" s="600"/>
      <c r="M290" s="595"/>
      <c r="N290" s="453"/>
      <c r="O290" s="453"/>
      <c r="P290" s="453"/>
      <c r="V290" s="455"/>
    </row>
    <row r="291" spans="1:48" s="454" customFormat="1" ht="31.5" customHeight="1" x14ac:dyDescent="0.25">
      <c r="A291" s="594"/>
      <c r="B291" s="595"/>
      <c r="C291" s="595"/>
      <c r="D291" s="596"/>
      <c r="E291" s="596"/>
      <c r="F291" s="597"/>
      <c r="G291" s="601"/>
      <c r="H291" s="599"/>
      <c r="I291" s="599"/>
      <c r="J291" s="600"/>
      <c r="K291" s="595"/>
      <c r="L291" s="600"/>
      <c r="M291" s="595"/>
      <c r="N291" s="453"/>
      <c r="O291" s="453"/>
      <c r="P291" s="453"/>
      <c r="V291" s="455"/>
    </row>
    <row r="292" spans="1:48" s="607" customFormat="1" ht="15.75" customHeight="1" x14ac:dyDescent="0.25">
      <c r="A292" s="602" t="s">
        <v>37</v>
      </c>
      <c r="B292" s="602" t="s">
        <v>38</v>
      </c>
      <c r="C292" s="602" t="s">
        <v>223</v>
      </c>
      <c r="D292" s="602" t="s">
        <v>316</v>
      </c>
      <c r="E292" s="602" t="s">
        <v>224</v>
      </c>
      <c r="F292" s="603" t="s">
        <v>225</v>
      </c>
      <c r="G292" s="604"/>
      <c r="H292" s="603" t="s">
        <v>226</v>
      </c>
      <c r="I292" s="604"/>
      <c r="J292" s="605" t="s">
        <v>227</v>
      </c>
      <c r="K292" s="602" t="s">
        <v>228</v>
      </c>
      <c r="L292" s="602" t="s">
        <v>48</v>
      </c>
      <c r="M292" s="602" t="s">
        <v>230</v>
      </c>
      <c r="N292" s="606" t="s">
        <v>50</v>
      </c>
      <c r="V292" s="608"/>
    </row>
    <row r="293" spans="1:48" s="607" customFormat="1" ht="35.25" customHeight="1" x14ac:dyDescent="0.25">
      <c r="A293" s="602"/>
      <c r="B293" s="602"/>
      <c r="C293" s="602"/>
      <c r="D293" s="602"/>
      <c r="E293" s="602"/>
      <c r="F293" s="609" t="s">
        <v>231</v>
      </c>
      <c r="G293" s="610" t="s">
        <v>233</v>
      </c>
      <c r="H293" s="609" t="s">
        <v>231</v>
      </c>
      <c r="I293" s="610" t="s">
        <v>233</v>
      </c>
      <c r="J293" s="611"/>
      <c r="K293" s="602"/>
      <c r="L293" s="602"/>
      <c r="M293" s="602"/>
      <c r="N293" s="606"/>
      <c r="V293" s="608"/>
    </row>
    <row r="294" spans="1:48" s="607" customFormat="1" ht="42" customHeight="1" x14ac:dyDescent="0.25">
      <c r="A294" s="609">
        <v>1</v>
      </c>
      <c r="B294" s="609">
        <v>2</v>
      </c>
      <c r="C294" s="609">
        <v>3</v>
      </c>
      <c r="D294" s="609">
        <v>4</v>
      </c>
      <c r="E294" s="609">
        <v>5</v>
      </c>
      <c r="F294" s="609">
        <v>6</v>
      </c>
      <c r="G294" s="609">
        <v>7</v>
      </c>
      <c r="H294" s="609">
        <v>8</v>
      </c>
      <c r="I294" s="609">
        <v>9</v>
      </c>
      <c r="J294" s="609">
        <v>10</v>
      </c>
      <c r="K294" s="609" t="s">
        <v>317</v>
      </c>
      <c r="L294" s="609">
        <v>12</v>
      </c>
      <c r="M294" s="609" t="s">
        <v>313</v>
      </c>
      <c r="N294" s="612">
        <v>14</v>
      </c>
      <c r="V294" s="608"/>
    </row>
    <row r="295" spans="1:48" s="454" customFormat="1" ht="31.5" customHeight="1" x14ac:dyDescent="0.25">
      <c r="A295" s="445">
        <v>342</v>
      </c>
      <c r="B295" s="446" t="s">
        <v>238</v>
      </c>
      <c r="C295" s="446" t="s">
        <v>239</v>
      </c>
      <c r="D295" s="447"/>
      <c r="E295" s="387">
        <v>231</v>
      </c>
      <c r="F295" s="588">
        <v>0</v>
      </c>
      <c r="G295" s="588">
        <v>0</v>
      </c>
      <c r="H295" s="613">
        <v>126.84</v>
      </c>
      <c r="I295" s="613">
        <v>126.84</v>
      </c>
      <c r="J295" s="614">
        <v>1</v>
      </c>
      <c r="K295" s="615">
        <v>0</v>
      </c>
      <c r="L295" s="615"/>
      <c r="M295" s="616">
        <f>K295-L295</f>
        <v>0</v>
      </c>
      <c r="N295" s="447"/>
      <c r="O295" s="617"/>
      <c r="V295" s="455"/>
    </row>
    <row r="296" spans="1:48" s="429" customFormat="1" x14ac:dyDescent="0.3">
      <c r="A296" s="618" t="s">
        <v>318</v>
      </c>
      <c r="B296" s="619"/>
      <c r="C296" s="458"/>
      <c r="D296" s="459"/>
      <c r="E296" s="460"/>
      <c r="F296" s="620"/>
      <c r="G296" s="462"/>
      <c r="H296" s="621"/>
      <c r="I296" s="621"/>
      <c r="J296" s="622"/>
      <c r="K296" s="623">
        <f>K295</f>
        <v>0</v>
      </c>
      <c r="L296" s="623">
        <f t="shared" ref="L296:M296" si="16">L295</f>
        <v>0</v>
      </c>
      <c r="M296" s="623">
        <f t="shared" si="16"/>
        <v>0</v>
      </c>
      <c r="N296" s="459"/>
      <c r="V296" s="624"/>
    </row>
    <row r="297" spans="1:48" s="432" customFormat="1" ht="15.75" x14ac:dyDescent="0.25">
      <c r="A297" s="429"/>
      <c r="B297" s="365"/>
      <c r="C297" s="365"/>
      <c r="D297" s="365"/>
      <c r="E297" s="365"/>
      <c r="F297" s="430"/>
      <c r="G297" s="431"/>
      <c r="H297" s="365"/>
      <c r="I297" s="365"/>
      <c r="J297" s="365"/>
      <c r="K297" s="365"/>
      <c r="L297" s="365"/>
      <c r="M297" s="365"/>
      <c r="N297" s="365"/>
      <c r="O297" s="464"/>
      <c r="P297" s="365"/>
      <c r="Q297" s="365"/>
      <c r="R297" s="365"/>
      <c r="S297" s="365"/>
      <c r="T297" s="365"/>
      <c r="U297" s="365"/>
      <c r="V297" s="376"/>
      <c r="W297" s="365"/>
      <c r="X297" s="365"/>
      <c r="Y297" s="365"/>
      <c r="Z297" s="365"/>
      <c r="AA297" s="365"/>
      <c r="AB297" s="365"/>
      <c r="AC297" s="365"/>
      <c r="AD297" s="365"/>
      <c r="AE297" s="365"/>
      <c r="AF297" s="365"/>
      <c r="AG297" s="365"/>
      <c r="AH297" s="365"/>
      <c r="AI297" s="365"/>
      <c r="AJ297" s="365"/>
      <c r="AK297" s="365"/>
      <c r="AL297" s="365"/>
      <c r="AM297" s="365"/>
      <c r="AN297" s="365"/>
      <c r="AO297" s="365"/>
      <c r="AP297" s="365"/>
      <c r="AQ297" s="365"/>
      <c r="AR297" s="365"/>
      <c r="AS297" s="365"/>
      <c r="AT297" s="365"/>
      <c r="AU297" s="365"/>
      <c r="AV297" s="365"/>
    </row>
    <row r="298" spans="1:48" s="432" customFormat="1" ht="15.75" x14ac:dyDescent="0.25">
      <c r="A298" s="429"/>
      <c r="B298" s="365"/>
      <c r="C298" s="365"/>
      <c r="D298" s="365"/>
      <c r="E298" s="365"/>
      <c r="F298" s="430"/>
      <c r="G298" s="431"/>
      <c r="H298" s="365"/>
      <c r="I298" s="365"/>
      <c r="J298" s="365"/>
      <c r="K298" s="365"/>
      <c r="L298" s="365"/>
      <c r="M298" s="365"/>
      <c r="N298" s="365"/>
      <c r="O298" s="464"/>
      <c r="P298" s="365"/>
      <c r="Q298" s="365"/>
      <c r="R298" s="365"/>
      <c r="S298" s="365"/>
      <c r="T298" s="365"/>
      <c r="U298" s="365"/>
      <c r="V298" s="376"/>
      <c r="W298" s="365"/>
      <c r="X298" s="365"/>
      <c r="Y298" s="365"/>
      <c r="Z298" s="365"/>
      <c r="AA298" s="365"/>
      <c r="AB298" s="365"/>
      <c r="AC298" s="365"/>
      <c r="AD298" s="365"/>
      <c r="AE298" s="365"/>
      <c r="AF298" s="365"/>
      <c r="AG298" s="365"/>
      <c r="AH298" s="365"/>
      <c r="AI298" s="365"/>
      <c r="AJ298" s="365"/>
      <c r="AK298" s="365"/>
      <c r="AL298" s="365"/>
      <c r="AM298" s="365"/>
      <c r="AN298" s="365"/>
      <c r="AO298" s="365"/>
      <c r="AP298" s="365"/>
      <c r="AQ298" s="365"/>
      <c r="AR298" s="365"/>
      <c r="AS298" s="365"/>
      <c r="AT298" s="365"/>
      <c r="AU298" s="365"/>
      <c r="AV298" s="365"/>
    </row>
    <row r="299" spans="1:48" s="628" customFormat="1" ht="55.5" customHeight="1" x14ac:dyDescent="0.3">
      <c r="A299" s="625" t="s">
        <v>319</v>
      </c>
      <c r="B299" s="625"/>
      <c r="C299" s="625"/>
      <c r="D299" s="625"/>
      <c r="E299" s="625"/>
      <c r="F299" s="625"/>
      <c r="G299" s="625"/>
      <c r="H299" s="625"/>
      <c r="I299" s="625"/>
      <c r="J299" s="625"/>
      <c r="K299" s="625"/>
      <c r="L299" s="625"/>
      <c r="M299" s="625"/>
      <c r="N299" s="626">
        <f>L289+K296</f>
        <v>0</v>
      </c>
      <c r="O299" s="627"/>
      <c r="V299" s="264">
        <v>0</v>
      </c>
    </row>
    <row r="300" spans="1:48" s="581" customFormat="1" ht="23.25" customHeight="1" x14ac:dyDescent="0.3">
      <c r="A300" s="580"/>
      <c r="B300" s="580"/>
      <c r="C300" s="580"/>
      <c r="D300" s="580"/>
      <c r="E300" s="580"/>
      <c r="F300" s="580"/>
      <c r="G300" s="580"/>
      <c r="H300" s="580"/>
      <c r="I300" s="580"/>
      <c r="J300" s="580"/>
      <c r="K300" s="580"/>
      <c r="V300" s="531"/>
    </row>
    <row r="301" spans="1:48" s="581" customFormat="1" ht="23.25" customHeight="1" x14ac:dyDescent="0.3">
      <c r="A301" s="580"/>
      <c r="B301" s="580"/>
      <c r="C301" s="580"/>
      <c r="D301" s="580"/>
      <c r="E301" s="580"/>
      <c r="F301" s="580"/>
      <c r="G301" s="580"/>
      <c r="H301" s="580"/>
      <c r="I301" s="580"/>
      <c r="J301" s="580"/>
      <c r="K301" s="580"/>
      <c r="V301" s="531"/>
    </row>
    <row r="302" spans="1:48" s="630" customFormat="1" x14ac:dyDescent="0.3">
      <c r="A302" s="38" t="s">
        <v>320</v>
      </c>
      <c r="B302" s="38"/>
      <c r="C302" s="38"/>
      <c r="D302" s="38"/>
      <c r="E302" s="38"/>
      <c r="F302" s="38"/>
      <c r="G302" s="38"/>
      <c r="H302" s="629">
        <f>N299+N281+N269</f>
        <v>0</v>
      </c>
      <c r="V302" s="631">
        <f>H302-D252</f>
        <v>0</v>
      </c>
      <c r="W302" s="632"/>
    </row>
    <row r="303" spans="1:48" x14ac:dyDescent="0.3">
      <c r="V303" s="633"/>
      <c r="W303" s="469"/>
    </row>
    <row r="304" spans="1:48" s="429" customFormat="1" x14ac:dyDescent="0.3">
      <c r="A304" s="366" t="s">
        <v>321</v>
      </c>
      <c r="B304" s="366"/>
      <c r="C304" s="634">
        <f>H302+K236+K193</f>
        <v>12080690.151600001</v>
      </c>
      <c r="D304" s="366"/>
      <c r="E304" s="366"/>
      <c r="F304" s="635"/>
      <c r="G304" s="636"/>
      <c r="H304" s="366"/>
      <c r="I304" s="366"/>
      <c r="J304" s="366"/>
      <c r="K304" s="366"/>
      <c r="L304" s="366"/>
      <c r="T304" s="637"/>
      <c r="U304" s="366"/>
      <c r="V304" s="637"/>
      <c r="AV304" s="638"/>
    </row>
  </sheetData>
  <autoFilter ref="A17:K33">
    <filterColumn colId="10">
      <filters blank="1">
        <filter val="1 053 853,30"/>
        <filter val="10 778 132,51"/>
        <filter val="11=9*10"/>
        <filter val="3 741 179,21"/>
        <filter val="5 983 100,00"/>
      </filters>
    </filterColumn>
  </autoFilter>
  <mergeCells count="143">
    <mergeCell ref="L292:L293"/>
    <mergeCell ref="M292:M293"/>
    <mergeCell ref="N292:N293"/>
    <mergeCell ref="A296:B296"/>
    <mergeCell ref="A299:M299"/>
    <mergeCell ref="A302:G302"/>
    <mergeCell ref="A283:P283"/>
    <mergeCell ref="A292:A293"/>
    <mergeCell ref="B292:B293"/>
    <mergeCell ref="C292:C293"/>
    <mergeCell ref="D292:D293"/>
    <mergeCell ref="E292:E293"/>
    <mergeCell ref="F292:G292"/>
    <mergeCell ref="H292:I292"/>
    <mergeCell ref="J292:J293"/>
    <mergeCell ref="K292:K293"/>
    <mergeCell ref="E274:G274"/>
    <mergeCell ref="E275:G275"/>
    <mergeCell ref="E276:G276"/>
    <mergeCell ref="E277:G277"/>
    <mergeCell ref="E278:G278"/>
    <mergeCell ref="A281:L281"/>
    <mergeCell ref="E262:G262"/>
    <mergeCell ref="E263:G263"/>
    <mergeCell ref="E264:G264"/>
    <mergeCell ref="E265:G265"/>
    <mergeCell ref="A267:M269"/>
    <mergeCell ref="A272:K272"/>
    <mergeCell ref="G225:G226"/>
    <mergeCell ref="H225:H226"/>
    <mergeCell ref="A244:E244"/>
    <mergeCell ref="A255:H255"/>
    <mergeCell ref="A258:O259"/>
    <mergeCell ref="E261:G261"/>
    <mergeCell ref="N219:N220"/>
    <mergeCell ref="O219:O220"/>
    <mergeCell ref="P219:P220"/>
    <mergeCell ref="Q219:Q220"/>
    <mergeCell ref="A225:A226"/>
    <mergeCell ref="B225:B226"/>
    <mergeCell ref="C225:C226"/>
    <mergeCell ref="D225:D226"/>
    <mergeCell ref="E225:E226"/>
    <mergeCell ref="F225:F226"/>
    <mergeCell ref="E205:G205"/>
    <mergeCell ref="A208:S208"/>
    <mergeCell ref="A210:M210"/>
    <mergeCell ref="A219:A220"/>
    <mergeCell ref="B219:B220"/>
    <mergeCell ref="C219:C220"/>
    <mergeCell ref="D219:D220"/>
    <mergeCell ref="E219:H219"/>
    <mergeCell ref="I219:L219"/>
    <mergeCell ref="M219:M220"/>
    <mergeCell ref="M179:M186"/>
    <mergeCell ref="A199:K199"/>
    <mergeCell ref="E201:G201"/>
    <mergeCell ref="E202:G202"/>
    <mergeCell ref="E203:G203"/>
    <mergeCell ref="E204:G204"/>
    <mergeCell ref="R157:R158"/>
    <mergeCell ref="S157:S158"/>
    <mergeCell ref="T157:T158"/>
    <mergeCell ref="A160:A163"/>
    <mergeCell ref="B160:B163"/>
    <mergeCell ref="K168:K171"/>
    <mergeCell ref="I157:J157"/>
    <mergeCell ref="K157:K158"/>
    <mergeCell ref="L157:M157"/>
    <mergeCell ref="N157:N158"/>
    <mergeCell ref="O157:P157"/>
    <mergeCell ref="Q157:Q158"/>
    <mergeCell ref="M141:M142"/>
    <mergeCell ref="A154:M154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33:L133"/>
    <mergeCell ref="M133:M134"/>
    <mergeCell ref="N133:N134"/>
    <mergeCell ref="O133:O134"/>
    <mergeCell ref="P133:P134"/>
    <mergeCell ref="Q133:Q134"/>
    <mergeCell ref="C131:D131"/>
    <mergeCell ref="E131:F131"/>
    <mergeCell ref="G131:H131"/>
    <mergeCell ref="A133:A134"/>
    <mergeCell ref="B133:B134"/>
    <mergeCell ref="C133:C134"/>
    <mergeCell ref="D133:D134"/>
    <mergeCell ref="E133:H133"/>
    <mergeCell ref="E128:F128"/>
    <mergeCell ref="G128:H128"/>
    <mergeCell ref="E129:F129"/>
    <mergeCell ref="G129:H129"/>
    <mergeCell ref="E130:F130"/>
    <mergeCell ref="G130:H130"/>
    <mergeCell ref="O75:O76"/>
    <mergeCell ref="P75:P76"/>
    <mergeCell ref="Q75:Q76"/>
    <mergeCell ref="R75:R76"/>
    <mergeCell ref="D84:D86"/>
    <mergeCell ref="E127:F127"/>
    <mergeCell ref="G127:H127"/>
    <mergeCell ref="J72:J73"/>
    <mergeCell ref="A75:A76"/>
    <mergeCell ref="B75:B76"/>
    <mergeCell ref="C75:J75"/>
    <mergeCell ref="K75:M75"/>
    <mergeCell ref="N75:N76"/>
    <mergeCell ref="R41:R42"/>
    <mergeCell ref="S41:S42"/>
    <mergeCell ref="A44:A46"/>
    <mergeCell ref="B44:B46"/>
    <mergeCell ref="K51:K54"/>
    <mergeCell ref="J66:J67"/>
    <mergeCell ref="I41:J41"/>
    <mergeCell ref="K41:K42"/>
    <mergeCell ref="L41:M41"/>
    <mergeCell ref="N41:N42"/>
    <mergeCell ref="O41:P41"/>
    <mergeCell ref="Q41:Q42"/>
    <mergeCell ref="A39:B39"/>
    <mergeCell ref="D39:K39"/>
    <mergeCell ref="A41:A42"/>
    <mergeCell ref="B41:B42"/>
    <mergeCell ref="C41:C42"/>
    <mergeCell ref="D41:D42"/>
    <mergeCell ref="E41:E42"/>
    <mergeCell ref="F41:F42"/>
    <mergeCell ref="G41:G42"/>
    <mergeCell ref="H41:H42"/>
    <mergeCell ref="A5:K5"/>
    <mergeCell ref="A6:K6"/>
    <mergeCell ref="A7:K7"/>
    <mergeCell ref="A8:K8"/>
    <mergeCell ref="A14:K14"/>
    <mergeCell ref="A36:S36"/>
  </mergeCells>
  <pageMargins left="0" right="0" top="0.35433070866141736" bottom="0" header="0.31496062992125984" footer="0.31496062992125984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сады!!!</vt:lpstr>
      <vt:lpstr>'сады!!!'!Область_печати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Владимировна Малышева</dc:creator>
  <cp:lastModifiedBy>Оксана Владимировна Малышева</cp:lastModifiedBy>
  <dcterms:created xsi:type="dcterms:W3CDTF">2020-01-29T09:51:48Z</dcterms:created>
  <dcterms:modified xsi:type="dcterms:W3CDTF">2020-01-29T09:52:16Z</dcterms:modified>
</cp:coreProperties>
</file>